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ustomProperty8.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102799\Downloads\"/>
    </mc:Choice>
  </mc:AlternateContent>
  <xr:revisionPtr revIDLastSave="0" documentId="8_{4564361B-5139-4F66-AE59-8779D04486DA}" xr6:coauthVersionLast="47" xr6:coauthVersionMax="47" xr10:uidLastSave="{00000000-0000-0000-0000-000000000000}"/>
  <bookViews>
    <workbookView xWindow="-110" yWindow="-110" windowWidth="22780" windowHeight="14660" tabRatio="868" xr2:uid="{00000000-000D-0000-FFFF-FFFF00000000}"/>
  </bookViews>
  <sheets>
    <sheet name="Coversheet" sheetId="10" r:id="rId1"/>
    <sheet name="Modelling inputs" sheetId="9" r:id="rId2"/>
    <sheet name="Growth (Residential)" sheetId="3" r:id="rId3"/>
    <sheet name="Growth (Non-Residential)" sheetId="2" r:id="rId4"/>
    <sheet name="Growth (Impervious Area)" sheetId="4" r:id="rId5"/>
    <sheet name="BAICR Charge Lookup" sheetId="1" r:id="rId6"/>
    <sheet name="Adopted Charge Revenue Forecast" sheetId="5" r:id="rId7"/>
    <sheet name="LGIP Cash Flow Analysis" sheetId="8" r:id="rId8"/>
  </sheets>
  <definedNames>
    <definedName name="_xlnm.Print_Area" localSheetId="6">'Adopted Charge Revenue Forecast'!$A$1:$P$42</definedName>
    <definedName name="_xlnm.Print_Area" localSheetId="5">'BAICR Charge Lookup'!$A$1:$G$141</definedName>
    <definedName name="_xlnm.Print_Area" localSheetId="0">Coversheet!$A$1:$V$45</definedName>
    <definedName name="_xlnm.Print_Area" localSheetId="4">'Growth (Impervious Area)'!$A$1:$Q$23</definedName>
    <definedName name="_xlnm.Print_Area" localSheetId="3">'Growth (Non-Residential)'!$A$1:$Q$60</definedName>
    <definedName name="_xlnm.Print_Area" localSheetId="2">'Growth (Residential)'!$A$1:$Q$51</definedName>
    <definedName name="_xlnm.Print_Area" localSheetId="7">'LGIP Cash Flow Analysis'!$A$1:$Q$52</definedName>
    <definedName name="_xlnm.Print_Area" localSheetId="1">'Modelling inputs'!$A$1:$H$45</definedName>
    <definedName name="WACC">'Modelling inputs'!$E$24</definedName>
    <definedName name="WACC_Calculated">'Modelling inputs'!$E$20</definedName>
    <definedName name="WACC_override">'Modelling inputs'!$E$22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8" l="1"/>
  <c r="A3" i="5"/>
  <c r="A3" i="1"/>
  <c r="A3" i="4"/>
  <c r="A3" i="2"/>
  <c r="A3" i="3"/>
  <c r="A3" i="9"/>
  <c r="C54" i="2" l="1"/>
  <c r="B54" i="2"/>
  <c r="C53" i="2"/>
  <c r="B53" i="2"/>
  <c r="C52" i="2"/>
  <c r="B52" i="2"/>
  <c r="C51" i="2"/>
  <c r="B51" i="2"/>
  <c r="C50" i="2"/>
  <c r="B50" i="2"/>
  <c r="C49" i="2"/>
  <c r="B49" i="2"/>
  <c r="C48" i="2"/>
  <c r="B48" i="2"/>
  <c r="C47" i="2"/>
  <c r="B47" i="2"/>
  <c r="C46" i="2"/>
  <c r="B46" i="2"/>
  <c r="C45" i="2"/>
  <c r="B45" i="2"/>
  <c r="C44" i="2"/>
  <c r="B44" i="2"/>
  <c r="C43" i="2"/>
  <c r="B43" i="2"/>
  <c r="C42" i="2"/>
  <c r="B42" i="2"/>
  <c r="C37" i="2"/>
  <c r="B37" i="2"/>
  <c r="C36" i="2"/>
  <c r="B36" i="2"/>
  <c r="C35" i="2"/>
  <c r="B35" i="2"/>
  <c r="C34" i="2"/>
  <c r="B34" i="2"/>
  <c r="C33" i="2"/>
  <c r="B33" i="2"/>
  <c r="C32" i="2"/>
  <c r="B32" i="2"/>
  <c r="C31" i="2"/>
  <c r="B31" i="2"/>
  <c r="C30" i="2"/>
  <c r="B30" i="2"/>
  <c r="C29" i="2"/>
  <c r="B29" i="2"/>
  <c r="C28" i="2"/>
  <c r="B28" i="2"/>
  <c r="C27" i="2"/>
  <c r="B27" i="2"/>
  <c r="C26" i="2"/>
  <c r="B26" i="2"/>
  <c r="C25" i="2"/>
  <c r="B25" i="2"/>
  <c r="C45" i="3"/>
  <c r="B45" i="3"/>
  <c r="C44" i="3"/>
  <c r="B44" i="3"/>
  <c r="C43" i="3"/>
  <c r="B43" i="3"/>
  <c r="C42" i="3"/>
  <c r="B42" i="3"/>
  <c r="C41" i="3"/>
  <c r="B41" i="3"/>
  <c r="C40" i="3"/>
  <c r="B40" i="3"/>
  <c r="C39" i="3"/>
  <c r="B39" i="3"/>
  <c r="C38" i="3"/>
  <c r="B38" i="3"/>
  <c r="C37" i="3"/>
  <c r="B37" i="3"/>
  <c r="C36" i="3"/>
  <c r="B36" i="3"/>
  <c r="C31" i="3"/>
  <c r="B31" i="3"/>
  <c r="C30" i="3"/>
  <c r="B30" i="3"/>
  <c r="C29" i="3"/>
  <c r="B29" i="3"/>
  <c r="C28" i="3"/>
  <c r="B28" i="3"/>
  <c r="C27" i="3"/>
  <c r="B27" i="3"/>
  <c r="C26" i="3"/>
  <c r="B26" i="3"/>
  <c r="C25" i="3"/>
  <c r="B25" i="3"/>
  <c r="C24" i="3"/>
  <c r="B24" i="3"/>
  <c r="C23" i="3"/>
  <c r="B23" i="3"/>
  <c r="C22" i="3"/>
  <c r="B22" i="3"/>
  <c r="N31" i="3" l="1"/>
  <c r="M31" i="3"/>
  <c r="L31" i="3"/>
  <c r="K31" i="3"/>
  <c r="J31" i="3"/>
  <c r="I31" i="3"/>
  <c r="H31" i="3"/>
  <c r="G31" i="3"/>
  <c r="F31" i="3"/>
  <c r="E31" i="3"/>
  <c r="D31" i="3"/>
  <c r="N30" i="3"/>
  <c r="M30" i="3"/>
  <c r="L30" i="3"/>
  <c r="K30" i="3"/>
  <c r="J30" i="3"/>
  <c r="I30" i="3"/>
  <c r="H30" i="3"/>
  <c r="G30" i="3"/>
  <c r="F30" i="3"/>
  <c r="E30" i="3"/>
  <c r="D30" i="3"/>
  <c r="N29" i="3"/>
  <c r="M29" i="3"/>
  <c r="L29" i="3"/>
  <c r="K29" i="3"/>
  <c r="J29" i="3"/>
  <c r="I29" i="3"/>
  <c r="H29" i="3"/>
  <c r="G29" i="3"/>
  <c r="F29" i="3"/>
  <c r="E29" i="3"/>
  <c r="D29" i="3"/>
  <c r="N28" i="3"/>
  <c r="M28" i="3"/>
  <c r="L28" i="3"/>
  <c r="K28" i="3"/>
  <c r="J28" i="3"/>
  <c r="I28" i="3"/>
  <c r="H28" i="3"/>
  <c r="G28" i="3"/>
  <c r="F28" i="3"/>
  <c r="E28" i="3"/>
  <c r="D28" i="3"/>
  <c r="N27" i="3"/>
  <c r="M27" i="3"/>
  <c r="L27" i="3"/>
  <c r="K27" i="3"/>
  <c r="J27" i="3"/>
  <c r="I27" i="3"/>
  <c r="H27" i="3"/>
  <c r="G27" i="3"/>
  <c r="F27" i="3"/>
  <c r="E27" i="3"/>
  <c r="D27" i="3"/>
  <c r="N26" i="3"/>
  <c r="M26" i="3"/>
  <c r="L26" i="3"/>
  <c r="K26" i="3"/>
  <c r="J26" i="3"/>
  <c r="I26" i="3"/>
  <c r="H26" i="3"/>
  <c r="G26" i="3"/>
  <c r="F26" i="3"/>
  <c r="E26" i="3"/>
  <c r="D26" i="3"/>
  <c r="N25" i="3"/>
  <c r="M25" i="3"/>
  <c r="L25" i="3"/>
  <c r="K25" i="3"/>
  <c r="J25" i="3"/>
  <c r="I25" i="3"/>
  <c r="H25" i="3"/>
  <c r="G25" i="3"/>
  <c r="F25" i="3"/>
  <c r="E25" i="3"/>
  <c r="D25" i="3"/>
  <c r="N24" i="3"/>
  <c r="M24" i="3"/>
  <c r="L24" i="3"/>
  <c r="K24" i="3"/>
  <c r="J24" i="3"/>
  <c r="I24" i="3"/>
  <c r="H24" i="3"/>
  <c r="G24" i="3"/>
  <c r="F24" i="3"/>
  <c r="E24" i="3"/>
  <c r="D24" i="3"/>
  <c r="N23" i="3"/>
  <c r="M23" i="3"/>
  <c r="L23" i="3"/>
  <c r="K23" i="3"/>
  <c r="J23" i="3"/>
  <c r="I23" i="3"/>
  <c r="H23" i="3"/>
  <c r="G23" i="3"/>
  <c r="F23" i="3"/>
  <c r="E23" i="3"/>
  <c r="D23" i="3"/>
  <c r="B6" i="8" l="1"/>
  <c r="B6" i="5"/>
  <c r="E24" i="9" l="1"/>
  <c r="E20" i="9"/>
  <c r="E13" i="9"/>
  <c r="Q15" i="8" l="1"/>
  <c r="P15" i="8"/>
  <c r="O15" i="8"/>
  <c r="N15" i="8"/>
  <c r="M15" i="8"/>
  <c r="L15" i="8"/>
  <c r="K15" i="8"/>
  <c r="J15" i="8"/>
  <c r="I15" i="8"/>
  <c r="H15" i="8"/>
  <c r="G15" i="8"/>
  <c r="G18" i="8"/>
  <c r="G17" i="8"/>
  <c r="G16" i="8"/>
  <c r="E15" i="8"/>
  <c r="G19" i="8" l="1"/>
  <c r="G20" i="8" s="1"/>
  <c r="G21" i="8" l="1"/>
  <c r="G22" i="8"/>
  <c r="K13" i="4"/>
  <c r="L13" i="4"/>
  <c r="M13" i="4"/>
  <c r="N13" i="4"/>
  <c r="J13" i="4"/>
  <c r="F13" i="4"/>
  <c r="G13" i="4"/>
  <c r="H13" i="4"/>
  <c r="I13" i="4"/>
  <c r="E13" i="4"/>
  <c r="D13" i="4"/>
  <c r="N22" i="3"/>
  <c r="M22" i="3"/>
  <c r="L22" i="3"/>
  <c r="K22" i="3"/>
  <c r="J22" i="3"/>
  <c r="I22" i="3"/>
  <c r="H22" i="3"/>
  <c r="G22" i="3"/>
  <c r="F22" i="3"/>
  <c r="E22" i="3"/>
  <c r="D22" i="3"/>
  <c r="J26" i="2"/>
  <c r="K26" i="2"/>
  <c r="L26" i="2"/>
  <c r="M26" i="2"/>
  <c r="N26" i="2"/>
  <c r="J27" i="2"/>
  <c r="K27" i="2"/>
  <c r="L27" i="2"/>
  <c r="M27" i="2"/>
  <c r="N27" i="2"/>
  <c r="J28" i="2"/>
  <c r="K28" i="2"/>
  <c r="L28" i="2"/>
  <c r="M28" i="2"/>
  <c r="N28" i="2"/>
  <c r="J29" i="2"/>
  <c r="K29" i="2"/>
  <c r="L29" i="2"/>
  <c r="M29" i="2"/>
  <c r="N29" i="2"/>
  <c r="J30" i="2"/>
  <c r="K30" i="2"/>
  <c r="L30" i="2"/>
  <c r="M30" i="2"/>
  <c r="N30" i="2"/>
  <c r="J31" i="2"/>
  <c r="K31" i="2"/>
  <c r="L31" i="2"/>
  <c r="M31" i="2"/>
  <c r="N31" i="2"/>
  <c r="J32" i="2"/>
  <c r="K32" i="2"/>
  <c r="L32" i="2"/>
  <c r="M32" i="2"/>
  <c r="N32" i="2"/>
  <c r="J33" i="2"/>
  <c r="K33" i="2"/>
  <c r="L33" i="2"/>
  <c r="M33" i="2"/>
  <c r="N33" i="2"/>
  <c r="J34" i="2"/>
  <c r="K34" i="2"/>
  <c r="L34" i="2"/>
  <c r="M34" i="2"/>
  <c r="N34" i="2"/>
  <c r="J35" i="2"/>
  <c r="K35" i="2"/>
  <c r="L35" i="2"/>
  <c r="M35" i="2"/>
  <c r="N35" i="2"/>
  <c r="J36" i="2"/>
  <c r="K36" i="2"/>
  <c r="L36" i="2"/>
  <c r="M36" i="2"/>
  <c r="N36" i="2"/>
  <c r="J37" i="2"/>
  <c r="K37" i="2"/>
  <c r="L37" i="2"/>
  <c r="M37" i="2"/>
  <c r="N37" i="2"/>
  <c r="K25" i="2"/>
  <c r="L25" i="2"/>
  <c r="M25" i="2"/>
  <c r="N25" i="2"/>
  <c r="J25" i="2"/>
  <c r="E26" i="2"/>
  <c r="F26" i="2"/>
  <c r="G26" i="2"/>
  <c r="H26" i="2"/>
  <c r="I26" i="2"/>
  <c r="E27" i="2"/>
  <c r="F27" i="2"/>
  <c r="G27" i="2"/>
  <c r="H27" i="2"/>
  <c r="I27" i="2"/>
  <c r="E28" i="2"/>
  <c r="F28" i="2"/>
  <c r="G28" i="2"/>
  <c r="H28" i="2"/>
  <c r="I28" i="2"/>
  <c r="E29" i="2"/>
  <c r="F29" i="2"/>
  <c r="G29" i="2"/>
  <c r="H29" i="2"/>
  <c r="I29" i="2"/>
  <c r="E30" i="2"/>
  <c r="F30" i="2"/>
  <c r="G30" i="2"/>
  <c r="H30" i="2"/>
  <c r="I30" i="2"/>
  <c r="E31" i="2"/>
  <c r="F31" i="2"/>
  <c r="G31" i="2"/>
  <c r="H31" i="2"/>
  <c r="I31" i="2"/>
  <c r="E32" i="2"/>
  <c r="F32" i="2"/>
  <c r="G32" i="2"/>
  <c r="H32" i="2"/>
  <c r="I32" i="2"/>
  <c r="E33" i="2"/>
  <c r="F33" i="2"/>
  <c r="G33" i="2"/>
  <c r="H33" i="2"/>
  <c r="I33" i="2"/>
  <c r="E34" i="2"/>
  <c r="F34" i="2"/>
  <c r="G34" i="2"/>
  <c r="H34" i="2"/>
  <c r="I34" i="2"/>
  <c r="E35" i="2"/>
  <c r="F35" i="2"/>
  <c r="G35" i="2"/>
  <c r="H35" i="2"/>
  <c r="I35" i="2"/>
  <c r="E36" i="2"/>
  <c r="F36" i="2"/>
  <c r="G36" i="2"/>
  <c r="H36" i="2"/>
  <c r="I36" i="2"/>
  <c r="E37" i="2"/>
  <c r="F37" i="2"/>
  <c r="G37" i="2"/>
  <c r="H37" i="2"/>
  <c r="I37" i="2"/>
  <c r="F25" i="2"/>
  <c r="G25" i="2"/>
  <c r="H25" i="2"/>
  <c r="I25" i="2"/>
  <c r="E25" i="2"/>
  <c r="D26" i="2"/>
  <c r="D27" i="2"/>
  <c r="D28" i="2"/>
  <c r="D29" i="2"/>
  <c r="D30" i="2"/>
  <c r="D31" i="2"/>
  <c r="D32" i="2"/>
  <c r="D33" i="2"/>
  <c r="D34" i="2"/>
  <c r="D35" i="2"/>
  <c r="D36" i="2"/>
  <c r="D37" i="2"/>
  <c r="D25" i="2"/>
  <c r="Q13" i="4" l="1"/>
  <c r="E18" i="4" s="1"/>
  <c r="G12" i="5" s="1"/>
  <c r="Q30" i="3"/>
  <c r="Q25" i="2"/>
  <c r="Q31" i="2"/>
  <c r="Q28" i="2"/>
  <c r="Q32" i="2"/>
  <c r="Q36" i="2"/>
  <c r="Q29" i="2"/>
  <c r="Q33" i="2"/>
  <c r="Q37" i="2"/>
  <c r="Q26" i="2"/>
  <c r="Q30" i="2"/>
  <c r="Q34" i="2"/>
  <c r="Q27" i="2"/>
  <c r="Q35" i="2"/>
  <c r="Q22" i="3"/>
  <c r="Q28" i="3"/>
  <c r="Q25" i="3"/>
  <c r="Q29" i="3"/>
  <c r="Q26" i="3"/>
  <c r="Q31" i="3"/>
  <c r="Q23" i="3"/>
  <c r="Q27" i="3"/>
  <c r="Q24" i="3"/>
  <c r="L38" i="3" l="1"/>
  <c r="H38" i="3"/>
  <c r="I38" i="3"/>
  <c r="K38" i="3"/>
  <c r="G38" i="3"/>
  <c r="E38" i="3"/>
  <c r="N38" i="3"/>
  <c r="J38" i="3"/>
  <c r="F38" i="3"/>
  <c r="M38" i="3"/>
  <c r="N43" i="3"/>
  <c r="J43" i="3"/>
  <c r="F43" i="3"/>
  <c r="M43" i="3"/>
  <c r="I43" i="3"/>
  <c r="E43" i="3"/>
  <c r="G43" i="3"/>
  <c r="L43" i="3"/>
  <c r="H43" i="3"/>
  <c r="K43" i="3"/>
  <c r="N37" i="3"/>
  <c r="J37" i="3"/>
  <c r="F37" i="3"/>
  <c r="G37" i="3"/>
  <c r="M37" i="3"/>
  <c r="I37" i="3"/>
  <c r="E37" i="3"/>
  <c r="L37" i="3"/>
  <c r="H37" i="3"/>
  <c r="K37" i="3"/>
  <c r="N45" i="3"/>
  <c r="J45" i="3"/>
  <c r="F45" i="3"/>
  <c r="K45" i="3"/>
  <c r="M45" i="3"/>
  <c r="I45" i="3"/>
  <c r="E45" i="3"/>
  <c r="G45" i="3"/>
  <c r="L45" i="3"/>
  <c r="H45" i="3"/>
  <c r="N39" i="3"/>
  <c r="J39" i="3"/>
  <c r="F39" i="3"/>
  <c r="M39" i="3"/>
  <c r="I39" i="3"/>
  <c r="E39" i="3"/>
  <c r="K39" i="3"/>
  <c r="L39" i="3"/>
  <c r="H39" i="3"/>
  <c r="G39" i="3"/>
  <c r="L44" i="3"/>
  <c r="H44" i="3"/>
  <c r="I44" i="3"/>
  <c r="K44" i="3"/>
  <c r="G44" i="3"/>
  <c r="E44" i="3"/>
  <c r="N44" i="3"/>
  <c r="J44" i="3"/>
  <c r="F44" i="3"/>
  <c r="M44" i="3"/>
  <c r="N41" i="3"/>
  <c r="J41" i="3"/>
  <c r="F41" i="3"/>
  <c r="G41" i="3"/>
  <c r="M41" i="3"/>
  <c r="I41" i="3"/>
  <c r="E41" i="3"/>
  <c r="L41" i="3"/>
  <c r="H41" i="3"/>
  <c r="K41" i="3"/>
  <c r="L40" i="3"/>
  <c r="H40" i="3"/>
  <c r="E40" i="3"/>
  <c r="K40" i="3"/>
  <c r="G40" i="3"/>
  <c r="M40" i="3"/>
  <c r="N40" i="3"/>
  <c r="J40" i="3"/>
  <c r="F40" i="3"/>
  <c r="I40" i="3"/>
  <c r="L42" i="3"/>
  <c r="H42" i="3"/>
  <c r="M42" i="3"/>
  <c r="K42" i="3"/>
  <c r="G42" i="3"/>
  <c r="E42" i="3"/>
  <c r="N42" i="3"/>
  <c r="J42" i="3"/>
  <c r="F42" i="3"/>
  <c r="I42" i="3"/>
  <c r="I18" i="4"/>
  <c r="K12" i="5" s="1"/>
  <c r="L18" i="8" s="1"/>
  <c r="M18" i="4"/>
  <c r="O12" i="5" s="1"/>
  <c r="P18" i="8" s="1"/>
  <c r="N18" i="4"/>
  <c r="P12" i="5" s="1"/>
  <c r="Q18" i="8" s="1"/>
  <c r="G18" i="4"/>
  <c r="I12" i="5" s="1"/>
  <c r="J18" i="8" s="1"/>
  <c r="H18" i="4"/>
  <c r="J12" i="5" s="1"/>
  <c r="K18" i="8" s="1"/>
  <c r="F18" i="4"/>
  <c r="H12" i="5" s="1"/>
  <c r="I18" i="8" s="1"/>
  <c r="K18" i="4"/>
  <c r="M12" i="5" s="1"/>
  <c r="N18" i="8" s="1"/>
  <c r="L18" i="4"/>
  <c r="N12" i="5" s="1"/>
  <c r="O18" i="8" s="1"/>
  <c r="J18" i="4"/>
  <c r="L12" i="5" s="1"/>
  <c r="M18" i="8" s="1"/>
  <c r="H18" i="8"/>
  <c r="M53" i="2"/>
  <c r="I53" i="2"/>
  <c r="E53" i="2"/>
  <c r="L53" i="2"/>
  <c r="H53" i="2"/>
  <c r="K53" i="2"/>
  <c r="G53" i="2"/>
  <c r="N53" i="2"/>
  <c r="J53" i="2"/>
  <c r="F53" i="2"/>
  <c r="L48" i="2"/>
  <c r="K48" i="2"/>
  <c r="G48" i="2"/>
  <c r="N48" i="2"/>
  <c r="J48" i="2"/>
  <c r="F48" i="2"/>
  <c r="M48" i="2"/>
  <c r="I48" i="2"/>
  <c r="E48" i="2"/>
  <c r="H48" i="2"/>
  <c r="N43" i="2"/>
  <c r="M43" i="2"/>
  <c r="E43" i="2"/>
  <c r="I43" i="2"/>
  <c r="L43" i="2"/>
  <c r="H43" i="2"/>
  <c r="K43" i="2"/>
  <c r="G43" i="2"/>
  <c r="J43" i="2"/>
  <c r="F43" i="2"/>
  <c r="N45" i="2"/>
  <c r="I45" i="2"/>
  <c r="M45" i="2"/>
  <c r="E45" i="2"/>
  <c r="L45" i="2"/>
  <c r="H45" i="2"/>
  <c r="K45" i="2"/>
  <c r="G45" i="2"/>
  <c r="J45" i="2"/>
  <c r="F45" i="2"/>
  <c r="L44" i="2"/>
  <c r="K44" i="2"/>
  <c r="G44" i="2"/>
  <c r="N44" i="2"/>
  <c r="J44" i="2"/>
  <c r="F44" i="2"/>
  <c r="M44" i="2"/>
  <c r="I44" i="2"/>
  <c r="E44" i="2"/>
  <c r="H44" i="2"/>
  <c r="H54" i="2"/>
  <c r="K54" i="2"/>
  <c r="G54" i="2"/>
  <c r="N54" i="2"/>
  <c r="J54" i="2"/>
  <c r="F54" i="2"/>
  <c r="M54" i="2"/>
  <c r="I54" i="2"/>
  <c r="E54" i="2"/>
  <c r="L54" i="2"/>
  <c r="N49" i="2"/>
  <c r="M49" i="2"/>
  <c r="I49" i="2"/>
  <c r="E49" i="2"/>
  <c r="L49" i="2"/>
  <c r="H49" i="2"/>
  <c r="K49" i="2"/>
  <c r="G49" i="2"/>
  <c r="J49" i="2"/>
  <c r="F49" i="2"/>
  <c r="N51" i="2"/>
  <c r="M51" i="2"/>
  <c r="I51" i="2"/>
  <c r="E51" i="2"/>
  <c r="L51" i="2"/>
  <c r="H51" i="2"/>
  <c r="K51" i="2"/>
  <c r="G51" i="2"/>
  <c r="J51" i="2"/>
  <c r="F51" i="2"/>
  <c r="L50" i="2"/>
  <c r="K50" i="2"/>
  <c r="G50" i="2"/>
  <c r="N50" i="2"/>
  <c r="J50" i="2"/>
  <c r="F50" i="2"/>
  <c r="M50" i="2"/>
  <c r="I50" i="2"/>
  <c r="E50" i="2"/>
  <c r="H50" i="2"/>
  <c r="L42" i="2"/>
  <c r="G42" i="2"/>
  <c r="F42" i="2"/>
  <c r="K42" i="2"/>
  <c r="N42" i="2"/>
  <c r="J42" i="2"/>
  <c r="M42" i="2"/>
  <c r="I42" i="2"/>
  <c r="E42" i="2"/>
  <c r="H42" i="2"/>
  <c r="L52" i="2"/>
  <c r="K52" i="2"/>
  <c r="G52" i="2"/>
  <c r="N52" i="2"/>
  <c r="J52" i="2"/>
  <c r="F52" i="2"/>
  <c r="M52" i="2"/>
  <c r="I52" i="2"/>
  <c r="E52" i="2"/>
  <c r="H52" i="2"/>
  <c r="N47" i="2"/>
  <c r="F47" i="2"/>
  <c r="M47" i="2"/>
  <c r="I47" i="2"/>
  <c r="E47" i="2"/>
  <c r="L47" i="2"/>
  <c r="H47" i="2"/>
  <c r="K47" i="2"/>
  <c r="G47" i="2"/>
  <c r="J47" i="2"/>
  <c r="G46" i="2"/>
  <c r="K46" i="2"/>
  <c r="N46" i="2"/>
  <c r="J46" i="2"/>
  <c r="F46" i="2"/>
  <c r="M46" i="2"/>
  <c r="I46" i="2"/>
  <c r="E46" i="2"/>
  <c r="L46" i="2"/>
  <c r="H46" i="2"/>
  <c r="E36" i="3"/>
  <c r="N36" i="3"/>
  <c r="J36" i="3"/>
  <c r="F36" i="3"/>
  <c r="K36" i="3"/>
  <c r="M36" i="3"/>
  <c r="I36" i="3"/>
  <c r="L36" i="3"/>
  <c r="H36" i="3"/>
  <c r="G36" i="3"/>
  <c r="E18" i="8" l="1"/>
  <c r="D12" i="5"/>
  <c r="L46" i="3"/>
  <c r="N10" i="5" s="1"/>
  <c r="F46" i="3"/>
  <c r="H10" i="5" s="1"/>
  <c r="H55" i="2"/>
  <c r="J11" i="5" s="1"/>
  <c r="K17" i="8" s="1"/>
  <c r="J55" i="2"/>
  <c r="L11" i="5" s="1"/>
  <c r="M17" i="8" s="1"/>
  <c r="G55" i="2"/>
  <c r="I11" i="5" s="1"/>
  <c r="J17" i="8" s="1"/>
  <c r="E55" i="2"/>
  <c r="G11" i="5" s="1"/>
  <c r="H17" i="8" s="1"/>
  <c r="N55" i="2"/>
  <c r="P11" i="5" s="1"/>
  <c r="Q17" i="8" s="1"/>
  <c r="L55" i="2"/>
  <c r="N11" i="5" s="1"/>
  <c r="O17" i="8" s="1"/>
  <c r="I55" i="2"/>
  <c r="K11" i="5" s="1"/>
  <c r="L17" i="8" s="1"/>
  <c r="K55" i="2"/>
  <c r="M11" i="5" s="1"/>
  <c r="N17" i="8" s="1"/>
  <c r="M55" i="2"/>
  <c r="O11" i="5" s="1"/>
  <c r="P17" i="8" s="1"/>
  <c r="F55" i="2"/>
  <c r="H11" i="5" s="1"/>
  <c r="I17" i="8" s="1"/>
  <c r="I46" i="3"/>
  <c r="K10" i="5" s="1"/>
  <c r="J46" i="3"/>
  <c r="L10" i="5" s="1"/>
  <c r="G46" i="3"/>
  <c r="I10" i="5" s="1"/>
  <c r="M46" i="3"/>
  <c r="O10" i="5" s="1"/>
  <c r="N46" i="3"/>
  <c r="P10" i="5" s="1"/>
  <c r="H46" i="3"/>
  <c r="J10" i="5" s="1"/>
  <c r="K46" i="3"/>
  <c r="M10" i="5" s="1"/>
  <c r="E46" i="3"/>
  <c r="G10" i="5" s="1"/>
  <c r="O16" i="8" l="1"/>
  <c r="O19" i="8" s="1"/>
  <c r="O20" i="8" s="1"/>
  <c r="O13" i="5"/>
  <c r="M13" i="5"/>
  <c r="K16" i="8"/>
  <c r="K19" i="8" s="1"/>
  <c r="K20" i="8" s="1"/>
  <c r="M16" i="8"/>
  <c r="M19" i="8" s="1"/>
  <c r="M20" i="8" s="1"/>
  <c r="I16" i="8"/>
  <c r="I19" i="8" s="1"/>
  <c r="I20" i="8" s="1"/>
  <c r="Q16" i="8"/>
  <c r="Q19" i="8" s="1"/>
  <c r="Q20" i="8" s="1"/>
  <c r="H16" i="8"/>
  <c r="H19" i="8" s="1"/>
  <c r="H20" i="8" s="1"/>
  <c r="E17" i="8"/>
  <c r="J13" i="5"/>
  <c r="D11" i="5"/>
  <c r="H21" i="8" l="1"/>
  <c r="I21" i="8" s="1"/>
  <c r="H22" i="8"/>
  <c r="N13" i="5"/>
  <c r="P13" i="5"/>
  <c r="H13" i="5"/>
  <c r="P16" i="8"/>
  <c r="P19" i="8" s="1"/>
  <c r="P20" i="8" s="1"/>
  <c r="L13" i="5"/>
  <c r="N16" i="8"/>
  <c r="N19" i="8" s="1"/>
  <c r="N20" i="8" s="1"/>
  <c r="I13" i="5"/>
  <c r="J16" i="8"/>
  <c r="K13" i="5"/>
  <c r="L16" i="8"/>
  <c r="L19" i="8" s="1"/>
  <c r="L20" i="8" s="1"/>
  <c r="D10" i="5"/>
  <c r="G13" i="5"/>
  <c r="I22" i="8" l="1"/>
  <c r="E16" i="8"/>
  <c r="J19" i="8"/>
  <c r="D13" i="5"/>
  <c r="E19" i="8" l="1"/>
  <c r="J20" i="8"/>
  <c r="J22" i="8" s="1"/>
  <c r="K22" i="8" l="1"/>
  <c r="L22" i="8" s="1"/>
  <c r="M22" i="8" s="1"/>
  <c r="N22" i="8" s="1"/>
  <c r="O22" i="8" s="1"/>
  <c r="P22" i="8" s="1"/>
  <c r="Q22" i="8" s="1"/>
  <c r="E20" i="8"/>
  <c r="J21" i="8"/>
  <c r="K21" i="8" l="1"/>
  <c r="L21" i="8" s="1"/>
  <c r="M21" i="8" s="1"/>
  <c r="N21" i="8" s="1"/>
  <c r="O21" i="8" s="1"/>
  <c r="P21" i="8" s="1"/>
  <c r="Q21" i="8" s="1"/>
</calcChain>
</file>

<file path=xl/sharedStrings.xml><?xml version="1.0" encoding="utf-8"?>
<sst xmlns="http://schemas.openxmlformats.org/spreadsheetml/2006/main" count="812" uniqueCount="409">
  <si>
    <t>Category</t>
  </si>
  <si>
    <t>Sub Category</t>
  </si>
  <si>
    <t>Demand Unit</t>
  </si>
  <si>
    <t>Code</t>
  </si>
  <si>
    <t>01 Residential (Reconfiguration of a Lot)</t>
  </si>
  <si>
    <t>Residential Lot</t>
  </si>
  <si>
    <t>Number of residential lots</t>
  </si>
  <si>
    <t>A01</t>
  </si>
  <si>
    <t>02 Non-Residential (Reconfiguration of a Lot)</t>
  </si>
  <si>
    <t>Non-Residential Lot</t>
  </si>
  <si>
    <t>Number of non-residential lots</t>
  </si>
  <si>
    <t>A02</t>
  </si>
  <si>
    <t>01 Residential (Material Change of Use/Building Work)</t>
  </si>
  <si>
    <t>Caretaker's accommodation - 1 or 2 bedroom dwelling</t>
  </si>
  <si>
    <t>Number of dwellings: 1 or 2 bedroom dwelling</t>
  </si>
  <si>
    <t>B01</t>
  </si>
  <si>
    <t>Caretaker's accommodation - 3 or more bedroom dwelling</t>
  </si>
  <si>
    <t>Number of dwellings: 3 or more bedroom dwelling</t>
  </si>
  <si>
    <t>B02</t>
  </si>
  <si>
    <t>Dwelling house - 1 or 2 bedroom dwelling</t>
  </si>
  <si>
    <t>B11</t>
  </si>
  <si>
    <t>Dwelling house - 3 or more bedroom dwelling</t>
  </si>
  <si>
    <t>B12</t>
  </si>
  <si>
    <t>Dual occupancy - 1 or 2 bedroom dwelling</t>
  </si>
  <si>
    <t>B21</t>
  </si>
  <si>
    <t>Dual occupancy - 3 or more bedroom dwelling</t>
  </si>
  <si>
    <t>B22</t>
  </si>
  <si>
    <t>Multiple dwelling - 1 or 2 bedroom dwelling</t>
  </si>
  <si>
    <t>B31</t>
  </si>
  <si>
    <t>Multiple dwelling - 3 or more bedroom dwelling</t>
  </si>
  <si>
    <t>B32</t>
  </si>
  <si>
    <t>02 Residential Accommodation (short term)</t>
  </si>
  <si>
    <t>Hotel (residential component) - Bedroom that is not within a suite</t>
  </si>
  <si>
    <t>Number of bedrooms: Bedroom that is not within a suite</t>
  </si>
  <si>
    <t>C01</t>
  </si>
  <si>
    <t>Hotel (residential component) - Suite with 1 or 2 bedrooms</t>
  </si>
  <si>
    <t>Number of suites: Suite with 1 or 2 bedrooms</t>
  </si>
  <si>
    <t>C02</t>
  </si>
  <si>
    <t>Hotel (residential component) - Suite with 3 or more bedrooms</t>
  </si>
  <si>
    <t>Number of suites: Suite with 3 or more bedrooms</t>
  </si>
  <si>
    <t>C03</t>
  </si>
  <si>
    <t>Short-term accommodation - Bedroom that is not within a suite</t>
  </si>
  <si>
    <t>C11</t>
  </si>
  <si>
    <t>Short-term accommodation - Suite with 1 or 2 bedrooms</t>
  </si>
  <si>
    <t>C12</t>
  </si>
  <si>
    <t>Short-term accommodation - Suite with 3 or more bedrooms</t>
  </si>
  <si>
    <t>C13</t>
  </si>
  <si>
    <t>Tourist Park - 1 or 2 tent or caravan sites</t>
  </si>
  <si>
    <t>Number of sites: 1 or 2 tent or caravan site</t>
  </si>
  <si>
    <t>C21</t>
  </si>
  <si>
    <t>Tourist Park - 3 or more tent or caravan sites</t>
  </si>
  <si>
    <t>Number of sites: 3 or more tent or caravan site</t>
  </si>
  <si>
    <t>C22</t>
  </si>
  <si>
    <t>Tourist Park - 1 or 2 bedroom cabin</t>
  </si>
  <si>
    <t>Number of cabins: 1 or 2 bedroom cabin</t>
  </si>
  <si>
    <t>C23</t>
  </si>
  <si>
    <t>Tourist Park - 3 or more bedroom cabin</t>
  </si>
  <si>
    <t>Number of cabins: 3 or more bedroom cabin</t>
  </si>
  <si>
    <t>C24</t>
  </si>
  <si>
    <t>03 Residential Accommodation (long term)</t>
  </si>
  <si>
    <t>Community residence - Bedroom that is not within a suite</t>
  </si>
  <si>
    <t>D01</t>
  </si>
  <si>
    <t>Community residence - Suite with 1 or 2 bedrooms</t>
  </si>
  <si>
    <t>D02</t>
  </si>
  <si>
    <t>Community residence - Suite with 3 or more bedrooms</t>
  </si>
  <si>
    <t>D03</t>
  </si>
  <si>
    <t>Hostel - Bedroom that is not within a suite</t>
  </si>
  <si>
    <t>D11</t>
  </si>
  <si>
    <t>Hostel - Suite with 1 or 2 bedrooms</t>
  </si>
  <si>
    <t>D12</t>
  </si>
  <si>
    <t>Hostel - Suite with 3 or more bedrooms</t>
  </si>
  <si>
    <t>D13</t>
  </si>
  <si>
    <t>On-site student accommodation ancillary to educational establishment - Bedroom that is not within a suite</t>
  </si>
  <si>
    <t>D21</t>
  </si>
  <si>
    <t>On-site student accommodation ancillary to educational establishment - Suite with 1 or 2 bedrooms</t>
  </si>
  <si>
    <t>D22</t>
  </si>
  <si>
    <t xml:space="preserve"> N/A </t>
  </si>
  <si>
    <t>On-site student accommodation ancillary to educational establishment - Suite with 1 bedroom</t>
  </si>
  <si>
    <t>Number of suites: Suite with 1 bedroom</t>
  </si>
  <si>
    <t>D23</t>
  </si>
  <si>
    <t>On-site student accommodation ancillary to educational establishment - Suite with 2 bedrooms</t>
  </si>
  <si>
    <t>Number of suites: Suite with 2 bedrooms</t>
  </si>
  <si>
    <t>D24</t>
  </si>
  <si>
    <t>On-site student accommodation ancillary to educational establishment - Suite with 3 or more bedrooms</t>
  </si>
  <si>
    <t>D25</t>
  </si>
  <si>
    <t>Relocatable home park - 1 or 2 bedroom relocatable dwelling site</t>
  </si>
  <si>
    <t>Number of sites: 1 or 2 bedroom relocatable dwelling site</t>
  </si>
  <si>
    <t>D31</t>
  </si>
  <si>
    <t>Relocatable home park - 3 or more bedroom relocatable dwelling site</t>
  </si>
  <si>
    <t>Number of sites: 3 or more bedroom relocatable dwelling site</t>
  </si>
  <si>
    <t>D32</t>
  </si>
  <si>
    <t>Retirement facility - Bedroom that is not within a suite</t>
  </si>
  <si>
    <t>D41</t>
  </si>
  <si>
    <t>Retirement facility - Suite with 1 or 2 bedrooms</t>
  </si>
  <si>
    <t>D42</t>
  </si>
  <si>
    <t>Retirement facility - Suite with 3 or more bedrooms</t>
  </si>
  <si>
    <t>D43</t>
  </si>
  <si>
    <t>Rooming accommodation (off-site student accommodation) - Bedroom that is not within a suite</t>
  </si>
  <si>
    <t>D51</t>
  </si>
  <si>
    <t>Rooming accommodation (off-site student accommodation) - Suite with 1 or 2 bedrooms</t>
  </si>
  <si>
    <t>D52</t>
  </si>
  <si>
    <t>Rooming accommodation (off-site student accommodation) - Suite with 1 bedroom</t>
  </si>
  <si>
    <t>D53</t>
  </si>
  <si>
    <t>Rooming accommodation (off-site student accommodation) - Suite with 2 bedrooms</t>
  </si>
  <si>
    <t>D54</t>
  </si>
  <si>
    <t>Rooming accommodation (off-site student accommodation) - Suite with 3 or more bedrooms</t>
  </si>
  <si>
    <t>D55</t>
  </si>
  <si>
    <t>04 Non-Residential Places of assembly</t>
  </si>
  <si>
    <t>Club</t>
  </si>
  <si>
    <t>m2 GFA</t>
  </si>
  <si>
    <t>E01</t>
  </si>
  <si>
    <t>Community use</t>
  </si>
  <si>
    <t>E02</t>
  </si>
  <si>
    <t>Function facility</t>
  </si>
  <si>
    <t>E03</t>
  </si>
  <si>
    <t>Funeral parlour</t>
  </si>
  <si>
    <t>E04</t>
  </si>
  <si>
    <t>Place of worship</t>
  </si>
  <si>
    <t>E05</t>
  </si>
  <si>
    <t>05 Non-Residential Commercial (bulk goods)</t>
  </si>
  <si>
    <t>Agricultural supplies store</t>
  </si>
  <si>
    <t>F01</t>
  </si>
  <si>
    <t>Bulk landscape supplies</t>
  </si>
  <si>
    <t>F02</t>
  </si>
  <si>
    <t>Garden centre</t>
  </si>
  <si>
    <t>F03</t>
  </si>
  <si>
    <t>Hardware and trade supplies</t>
  </si>
  <si>
    <t>F04</t>
  </si>
  <si>
    <t>Outdoor sales</t>
  </si>
  <si>
    <t>F05</t>
  </si>
  <si>
    <t>Showroom</t>
  </si>
  <si>
    <t>F06</t>
  </si>
  <si>
    <t>06 Non-Residential Commercial (retail)</t>
  </si>
  <si>
    <t>Adult store</t>
  </si>
  <si>
    <t>G01</t>
  </si>
  <si>
    <t>Food and drink outlet</t>
  </si>
  <si>
    <t>G02</t>
  </si>
  <si>
    <t>Service industry</t>
  </si>
  <si>
    <t>G03</t>
  </si>
  <si>
    <t>Service station</t>
  </si>
  <si>
    <t>G04</t>
  </si>
  <si>
    <t>Shop</t>
  </si>
  <si>
    <t>G05</t>
  </si>
  <si>
    <t>Shopping centre</t>
  </si>
  <si>
    <t>G06</t>
  </si>
  <si>
    <t>07 Non-Residential Commercial (office)</t>
  </si>
  <si>
    <t>Office</t>
  </si>
  <si>
    <t>H01</t>
  </si>
  <si>
    <t>Sales Office</t>
  </si>
  <si>
    <t>H02</t>
  </si>
  <si>
    <t>08 Non-Residential Education facility except an educational establishment for the Flying Start for Children program</t>
  </si>
  <si>
    <t>Child care centre</t>
  </si>
  <si>
    <t>J01</t>
  </si>
  <si>
    <t>Community care centre</t>
  </si>
  <si>
    <t>J02</t>
  </si>
  <si>
    <t>Educational establishment except an educational establishment for the Flying Start for Children program</t>
  </si>
  <si>
    <t>J03</t>
  </si>
  <si>
    <t>09 Non-Residential Educational establishment for the Flying Start for Children program</t>
  </si>
  <si>
    <t>Educational establishment for the Flying Start for Queensland Children program</t>
  </si>
  <si>
    <t>K01</t>
  </si>
  <si>
    <t>10 Non-Residential Entertainment</t>
  </si>
  <si>
    <t>Hotel (non-residential component)</t>
  </si>
  <si>
    <t>L01</t>
  </si>
  <si>
    <t>Nightclub</t>
  </si>
  <si>
    <t>L02</t>
  </si>
  <si>
    <t>Theatre</t>
  </si>
  <si>
    <t>L03</t>
  </si>
  <si>
    <t>11 Non-Residential Indoor sport and recreational facility</t>
  </si>
  <si>
    <t>Indoor sport and recreation (facility only)</t>
  </si>
  <si>
    <t>M01</t>
  </si>
  <si>
    <t>Indoor sport and recreation (court areas)</t>
  </si>
  <si>
    <t>M02</t>
  </si>
  <si>
    <t>12 Non-Residential Industry</t>
  </si>
  <si>
    <t>Low impact industry</t>
  </si>
  <si>
    <t>N01</t>
  </si>
  <si>
    <t>Medium impact industry</t>
  </si>
  <si>
    <t>N02</t>
  </si>
  <si>
    <t>Research and technology industry</t>
  </si>
  <si>
    <t>N03</t>
  </si>
  <si>
    <t>Rural industry</t>
  </si>
  <si>
    <t>N04</t>
  </si>
  <si>
    <t>Warehouse</t>
  </si>
  <si>
    <t>N05</t>
  </si>
  <si>
    <t>Waterfront and marine industry</t>
  </si>
  <si>
    <t>N06</t>
  </si>
  <si>
    <t>13 Non-Residential High impact industry</t>
  </si>
  <si>
    <t>High impact industry</t>
  </si>
  <si>
    <t>P01</t>
  </si>
  <si>
    <t>Noxious and hazardous industries</t>
  </si>
  <si>
    <t>P02</t>
  </si>
  <si>
    <t>14 Non-Residential Low impact rural</t>
  </si>
  <si>
    <t>Animal husbandry</t>
  </si>
  <si>
    <t>Q01</t>
  </si>
  <si>
    <t>Cropping</t>
  </si>
  <si>
    <t>Q02</t>
  </si>
  <si>
    <t>Permanent plantations</t>
  </si>
  <si>
    <t>Q03</t>
  </si>
  <si>
    <t>Wind farms</t>
  </si>
  <si>
    <t>Q04</t>
  </si>
  <si>
    <t>15 Non-Residential High impact rural</t>
  </si>
  <si>
    <t>Aquaculture</t>
  </si>
  <si>
    <t>R01</t>
  </si>
  <si>
    <t>Intensive animal industries</t>
  </si>
  <si>
    <t>R02</t>
  </si>
  <si>
    <t>Intensive horticulture</t>
  </si>
  <si>
    <t>R03</t>
  </si>
  <si>
    <t>Wholesale nursery</t>
  </si>
  <si>
    <t>R04</t>
  </si>
  <si>
    <t>Winery</t>
  </si>
  <si>
    <t>R05</t>
  </si>
  <si>
    <t>16 Non-Residential Essential services</t>
  </si>
  <si>
    <t>Correctional facility</t>
  </si>
  <si>
    <t>S01</t>
  </si>
  <si>
    <t>Emergency services</t>
  </si>
  <si>
    <t>S02</t>
  </si>
  <si>
    <t>Health care services</t>
  </si>
  <si>
    <t>S03</t>
  </si>
  <si>
    <t>Hospital</t>
  </si>
  <si>
    <t>S04</t>
  </si>
  <si>
    <t>Residential care facility</t>
  </si>
  <si>
    <t>S05</t>
  </si>
  <si>
    <t>Veterinary services</t>
  </si>
  <si>
    <t>S06</t>
  </si>
  <si>
    <t>17 Non-Residential Minor uses</t>
  </si>
  <si>
    <t>Advertising device</t>
  </si>
  <si>
    <t>T01</t>
  </si>
  <si>
    <t>Cemetery</t>
  </si>
  <si>
    <t>T02</t>
  </si>
  <si>
    <t>Home based business</t>
  </si>
  <si>
    <t>T03</t>
  </si>
  <si>
    <t>Landing</t>
  </si>
  <si>
    <t>T04</t>
  </si>
  <si>
    <t>Market</t>
  </si>
  <si>
    <t>T05</t>
  </si>
  <si>
    <t>Outdoor lighting</t>
  </si>
  <si>
    <t>T06</t>
  </si>
  <si>
    <t>Park</t>
  </si>
  <si>
    <t>T07</t>
  </si>
  <si>
    <t>Roadside stalls</t>
  </si>
  <si>
    <t>T08</t>
  </si>
  <si>
    <t>Telecommunications facility</t>
  </si>
  <si>
    <t>T09</t>
  </si>
  <si>
    <t>Temporary use</t>
  </si>
  <si>
    <t>T10</t>
  </si>
  <si>
    <t>Other uses</t>
  </si>
  <si>
    <t>Brothel</t>
  </si>
  <si>
    <t>U01</t>
  </si>
  <si>
    <t xml:space="preserve"> User Defined </t>
  </si>
  <si>
    <t>Car wash</t>
  </si>
  <si>
    <t>U02</t>
  </si>
  <si>
    <t>Environment Facility</t>
  </si>
  <si>
    <t>U03</t>
  </si>
  <si>
    <t>Major electricity infrastructure</t>
  </si>
  <si>
    <t>U04</t>
  </si>
  <si>
    <t>Nature-based tourism</t>
  </si>
  <si>
    <t>U05</t>
  </si>
  <si>
    <t>Substation</t>
  </si>
  <si>
    <t>U06</t>
  </si>
  <si>
    <t>Transport depot</t>
  </si>
  <si>
    <t>U07</t>
  </si>
  <si>
    <t>Other</t>
  </si>
  <si>
    <t>U08</t>
  </si>
  <si>
    <t>Specialised uses</t>
  </si>
  <si>
    <t>Air services</t>
  </si>
  <si>
    <t>V01</t>
  </si>
  <si>
    <t>Animal keeping</t>
  </si>
  <si>
    <t>V02</t>
  </si>
  <si>
    <t>Car park</t>
  </si>
  <si>
    <t>V03</t>
  </si>
  <si>
    <t>Crematorium</t>
  </si>
  <si>
    <t>V04</t>
  </si>
  <si>
    <t>Extractive industry</t>
  </si>
  <si>
    <t>V05</t>
  </si>
  <si>
    <t>Major sport, recreation and entertainment facility</t>
  </si>
  <si>
    <t>V06</t>
  </si>
  <si>
    <t>Motor sport</t>
  </si>
  <si>
    <t>V07</t>
  </si>
  <si>
    <t>Non-resident workforce accommodation</t>
  </si>
  <si>
    <t>V08</t>
  </si>
  <si>
    <t>Outdoor sport and recreation</t>
  </si>
  <si>
    <t>V09</t>
  </si>
  <si>
    <t>Port services</t>
  </si>
  <si>
    <t>V10</t>
  </si>
  <si>
    <t>Tourist attraction</t>
  </si>
  <si>
    <t>V11</t>
  </si>
  <si>
    <t>Utility installation</t>
  </si>
  <si>
    <t>V12</t>
  </si>
  <si>
    <t>18 Non-Residential Stormwater</t>
  </si>
  <si>
    <t>Stormwater impervious area</t>
  </si>
  <si>
    <t>Impervious area in m2</t>
  </si>
  <si>
    <t>W01</t>
  </si>
  <si>
    <t>Local Government Infrastructure Plan</t>
  </si>
  <si>
    <t>Brisbane City Council</t>
  </si>
  <si>
    <t>Charges categories, sub-categories, demand units, and applied adopted charge (AAC) rate - Lookup table</t>
  </si>
  <si>
    <t>Brisbane Adopted Infrastructure Charges Resolution (No.5) 2015</t>
  </si>
  <si>
    <t>Retail</t>
  </si>
  <si>
    <t>Rural</t>
  </si>
  <si>
    <t>Community - Education</t>
  </si>
  <si>
    <t>Community - Health</t>
  </si>
  <si>
    <t>Community - Other</t>
  </si>
  <si>
    <t>Industry - General</t>
  </si>
  <si>
    <t>Industry - Heavy</t>
  </si>
  <si>
    <t>Industry - Light</t>
  </si>
  <si>
    <t>Industry - Other</t>
  </si>
  <si>
    <t>Food Services, Arts &amp; Recreation</t>
  </si>
  <si>
    <t>Warehouse, Bulk Stores &amp; Logistics</t>
  </si>
  <si>
    <t>Unit of demand</t>
  </si>
  <si>
    <r>
      <t>m</t>
    </r>
    <r>
      <rPr>
        <vertAlign val="superscript"/>
        <sz val="11"/>
        <color theme="1"/>
        <rFont val="Calibri"/>
        <family val="2"/>
        <scheme val="minor"/>
      </rPr>
      <t>2</t>
    </r>
    <r>
      <rPr>
        <sz val="11"/>
        <color theme="1"/>
        <rFont val="Calibri"/>
        <family val="2"/>
        <scheme val="minor"/>
      </rPr>
      <t xml:space="preserve"> GFA</t>
    </r>
  </si>
  <si>
    <t>Charge Code</t>
  </si>
  <si>
    <t>N/A</t>
  </si>
  <si>
    <t>Input</t>
  </si>
  <si>
    <t>Formula</t>
  </si>
  <si>
    <t>Applied Charge</t>
  </si>
  <si>
    <t>Showroom, Retail Warehouse &amp; Bulky Goods</t>
  </si>
  <si>
    <t>Attached Dwelling</t>
  </si>
  <si>
    <t>Detached Dwelling</t>
  </si>
  <si>
    <t>Anticipated Non Residential Growth - Census Year</t>
  </si>
  <si>
    <t>Anticipated Non Residential Growth - Annualised</t>
  </si>
  <si>
    <t>Anticipated Residential Growth - Census Year</t>
  </si>
  <si>
    <t>Anticipated Residential Growth - Annualised</t>
  </si>
  <si>
    <t>Non-residential</t>
  </si>
  <si>
    <t>Non-residential Stormwater Impervious Area</t>
  </si>
  <si>
    <r>
      <t>Impervious area in m</t>
    </r>
    <r>
      <rPr>
        <vertAlign val="superscript"/>
        <sz val="11"/>
        <color theme="1"/>
        <rFont val="Calibri"/>
        <family val="2"/>
        <scheme val="minor"/>
      </rPr>
      <t>2</t>
    </r>
  </si>
  <si>
    <t>Anticipated Impervious Area Growth - Census Year</t>
  </si>
  <si>
    <t>4.1 Reconfiguration of a Lot</t>
  </si>
  <si>
    <t>4.2 Material Change of Use (Residential - Transport, Community Purposes, and Waterways)</t>
  </si>
  <si>
    <t>4.3 Material Change of Use (Non-Residential - Transport, and Community Purposes)</t>
  </si>
  <si>
    <t>4.4 Material Change of Use (Non-Residential - Waterways)</t>
  </si>
  <si>
    <t>Development type</t>
  </si>
  <si>
    <t>Residential</t>
  </si>
  <si>
    <t>Non-residential (Stormwater component)</t>
  </si>
  <si>
    <t>Total</t>
  </si>
  <si>
    <t>Notes:</t>
  </si>
  <si>
    <t>Model year</t>
  </si>
  <si>
    <t>Total revenue</t>
  </si>
  <si>
    <t>LGIP Summary Cash Flow Projections ($,000's)</t>
  </si>
  <si>
    <t>Cost Category</t>
  </si>
  <si>
    <t>Sub-category</t>
  </si>
  <si>
    <t>Local Roads</t>
  </si>
  <si>
    <t>Pathways</t>
  </si>
  <si>
    <t>Ferry Terminals</t>
  </si>
  <si>
    <t>Public Parks</t>
  </si>
  <si>
    <t>Land for Community Facilities</t>
  </si>
  <si>
    <t>Stormwater</t>
  </si>
  <si>
    <t>Total Network Costs</t>
  </si>
  <si>
    <t>Anticipated Charges Revenue ($'000)</t>
  </si>
  <si>
    <t>Anticipated Cost (Cap X in $'000)</t>
  </si>
  <si>
    <t>(1) Optional: Enter expected charges revenue for base year</t>
  </si>
  <si>
    <t>Annual Cash Flow ($'000)</t>
  </si>
  <si>
    <t>Cumulative Cash Flow ($'000)</t>
  </si>
  <si>
    <t>2016 NPV</t>
  </si>
  <si>
    <t>General modelling inputs</t>
  </si>
  <si>
    <t>Model parameters</t>
  </si>
  <si>
    <t>Modelling timframes</t>
  </si>
  <si>
    <t>Financial inputs</t>
  </si>
  <si>
    <t>Calculated WACC:</t>
  </si>
  <si>
    <t>Optional WACC over ride:</t>
  </si>
  <si>
    <t>Basic Margin on 10 Yr. Bond Rate:</t>
  </si>
  <si>
    <t>Average 10 Year Bond Rate:</t>
  </si>
  <si>
    <t>Modelling term (years):</t>
  </si>
  <si>
    <t>Modelling end year:</t>
  </si>
  <si>
    <t>Modelling start year:</t>
  </si>
  <si>
    <t>BCC Comment/Source</t>
  </si>
  <si>
    <t>Defaults to caculated WACC if no override value is entered</t>
  </si>
  <si>
    <t>Charge inputs</t>
  </si>
  <si>
    <t>BAICR5</t>
  </si>
  <si>
    <t>Base values for all costs</t>
  </si>
  <si>
    <t>Sourced from LGIP Local Roads network financial model</t>
  </si>
  <si>
    <t>Sourced from LGIP Pathways network financial model</t>
  </si>
  <si>
    <t>Sourced from LGIP Ferry Terminals network financial model</t>
  </si>
  <si>
    <t>Sourced from LGIP Public Parks network financial model</t>
  </si>
  <si>
    <t>Sourced from LGIP Land for Community Facilities network financial model</t>
  </si>
  <si>
    <t>Sourced from LGIP Stormwater network financial model</t>
  </si>
  <si>
    <t>Network expenditure inputs</t>
  </si>
  <si>
    <t>Local Government Infrastructure Plan (LGIP)</t>
  </si>
  <si>
    <t>Anticipated Charges Revenue and Future Cash Flows Model</t>
  </si>
  <si>
    <t>Version:</t>
  </si>
  <si>
    <t>Date:</t>
  </si>
  <si>
    <t>Author:</t>
  </si>
  <si>
    <t>Alt. Charge</t>
  </si>
  <si>
    <t>AICR5 Charge</t>
  </si>
  <si>
    <t>Select charge methodology</t>
  </si>
  <si>
    <t>Default</t>
  </si>
  <si>
    <t>Anticipated infrastructure charges revenue ($'000)</t>
  </si>
  <si>
    <r>
      <t>Adopted Charging Source (</t>
    </r>
    <r>
      <rPr>
        <b/>
        <sz val="11"/>
        <color theme="1"/>
        <rFont val="Calibri"/>
        <family val="2"/>
        <scheme val="minor"/>
      </rPr>
      <t>Default</t>
    </r>
    <r>
      <rPr>
        <sz val="11"/>
        <color theme="1"/>
        <rFont val="Calibri"/>
        <family val="2"/>
        <scheme val="minor"/>
      </rPr>
      <t>)</t>
    </r>
  </si>
  <si>
    <r>
      <t xml:space="preserve">2016 </t>
    </r>
    <r>
      <rPr>
        <b/>
        <vertAlign val="superscript"/>
        <sz val="11"/>
        <color theme="0"/>
        <rFont val="Calibri"/>
        <family val="2"/>
        <scheme val="minor"/>
      </rPr>
      <t>(1)</t>
    </r>
  </si>
  <si>
    <t>Non-residential (Stormwater)</t>
  </si>
  <si>
    <t>Additional funding required</t>
  </si>
  <si>
    <t>Corporately endorsed WACC rate</t>
  </si>
  <si>
    <t>Applied WACC:</t>
  </si>
  <si>
    <t>Value</t>
  </si>
  <si>
    <r>
      <t>Model flow diagram (</t>
    </r>
    <r>
      <rPr>
        <b/>
        <u/>
        <sz val="14"/>
        <color theme="1"/>
        <rFont val="Calibri"/>
        <family val="2"/>
        <scheme val="minor"/>
      </rPr>
      <t>click to follow</t>
    </r>
    <r>
      <rPr>
        <b/>
        <sz val="14"/>
        <color theme="1"/>
        <rFont val="Calibri"/>
        <family val="2"/>
        <scheme val="minor"/>
      </rPr>
      <t>)</t>
    </r>
  </si>
  <si>
    <r>
      <t>Development type</t>
    </r>
    <r>
      <rPr>
        <b/>
        <vertAlign val="superscript"/>
        <sz val="11"/>
        <color theme="0"/>
        <rFont val="Calibri"/>
        <family val="2"/>
        <scheme val="minor"/>
      </rPr>
      <t>(1)</t>
    </r>
  </si>
  <si>
    <r>
      <t>Unit of demand</t>
    </r>
    <r>
      <rPr>
        <b/>
        <vertAlign val="superscript"/>
        <sz val="11"/>
        <color theme="0"/>
        <rFont val="Calibri"/>
        <family val="2"/>
        <scheme val="minor"/>
      </rPr>
      <t>(2)</t>
    </r>
  </si>
  <si>
    <t>(2) Unit of demand is based on the current Adopted Infrastructure Charge Resolution.</t>
  </si>
  <si>
    <t>Short term accommodation</t>
  </si>
  <si>
    <t>Long term accommodation</t>
  </si>
  <si>
    <t>(3) As it is Councils current proactice not to index charges, no indexation has been applied</t>
  </si>
  <si>
    <t>(1) Growth figures are based on impervious area in non-residential city plan zones. Growth in centre, mixed use and residential zones have been excluded.</t>
  </si>
  <si>
    <t>Not used</t>
  </si>
  <si>
    <t>(1) Attached and detached dwellings growth figures are based on the predicted residential dwelling supply. Short and long term accommodation growth figures are based on land use counts and growth rates sourced from LGIP planning assumptions.</t>
  </si>
  <si>
    <t>(1) Growth figures are based on land use counts and growth rates sourced from LGIP planning assumptions.</t>
  </si>
  <si>
    <t>Pathway</t>
  </si>
  <si>
    <t>Admin Access Enabled? --&gt;</t>
  </si>
  <si>
    <t>No</t>
  </si>
  <si>
    <t>Yes</t>
  </si>
  <si>
    <t>LGIP A1a</t>
  </si>
  <si>
    <t>Effective 10 December 2021</t>
  </si>
  <si>
    <t>Anticipated Revenue - Applied Charge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</si>
</sst>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quot;$&quot;#,##0.00_);[Red]\(&quot;$&quot;#,##0.00\)"/>
    <numFmt numFmtId="166" formatCode="&quot;$&quot;#,##0.00"/>
    <numFmt numFmtId="167" formatCode="&quot;$&quot;#,##0"/>
    <numFmt numFmtId="168" formatCode="0.0"/>
    <numFmt numFmtId="169" formatCode="0.0%"/>
  </numFmts>
  <fonts count="23" x14ac:knownFonts="1">
    <font>
      <sz val="11"/>
      <color theme="1"/>
      <name val="Calibri"/>
      <family val="2"/>
      <scheme val="minor"/>
    </font>
    <font>
      <b/>
      <sz val="11"/>
      <color theme="1"/>
      <name val="Calibri"/>
      <family val="2"/>
      <scheme val="minor"/>
    </font>
    <font>
      <i/>
      <sz val="8"/>
      <color theme="1"/>
      <name val="Arial"/>
      <family val="2"/>
    </font>
    <font>
      <b/>
      <sz val="14"/>
      <color theme="1"/>
      <name val="Calibri"/>
      <family val="2"/>
      <scheme val="minor"/>
    </font>
    <font>
      <b/>
      <sz val="16"/>
      <color theme="1"/>
      <name val="Calibri"/>
      <family val="2"/>
      <scheme val="minor"/>
    </font>
    <font>
      <vertAlign val="superscript"/>
      <sz val="11"/>
      <color theme="1"/>
      <name val="Calibri"/>
      <family val="2"/>
      <scheme val="minor"/>
    </font>
    <font>
      <sz val="8"/>
      <color theme="1"/>
      <name val="Calibri"/>
      <family val="2"/>
      <scheme val="minor"/>
    </font>
    <font>
      <b/>
      <sz val="11"/>
      <color theme="0"/>
      <name val="Calibri"/>
      <family val="2"/>
      <scheme val="minor"/>
    </font>
    <font>
      <sz val="9"/>
      <color rgb="FF000000"/>
      <name val="Arial"/>
      <family val="2"/>
    </font>
    <font>
      <sz val="11"/>
      <name val="Calibri"/>
      <family val="2"/>
      <scheme val="minor"/>
    </font>
    <font>
      <b/>
      <sz val="11"/>
      <name val="Calibri"/>
      <family val="2"/>
      <scheme val="minor"/>
    </font>
    <font>
      <u/>
      <sz val="11"/>
      <color theme="10"/>
      <name val="Calibri"/>
      <family val="2"/>
      <scheme val="minor"/>
    </font>
    <font>
      <i/>
      <sz val="11"/>
      <color rgb="FFFF0000"/>
      <name val="Calibri"/>
      <family val="2"/>
      <scheme val="minor"/>
    </font>
    <font>
      <sz val="12"/>
      <color theme="1"/>
      <name val="Calibri"/>
      <family val="2"/>
      <scheme val="minor"/>
    </font>
    <font>
      <b/>
      <vertAlign val="superscript"/>
      <sz val="11"/>
      <color theme="0"/>
      <name val="Calibri"/>
      <family val="2"/>
      <scheme val="minor"/>
    </font>
    <font>
      <b/>
      <u/>
      <sz val="14"/>
      <color theme="1"/>
      <name val="Calibri"/>
      <family val="2"/>
      <scheme val="minor"/>
    </font>
    <font>
      <i/>
      <sz val="11"/>
      <color theme="1"/>
      <name val="Calibri"/>
      <family val="2"/>
      <scheme val="minor"/>
    </font>
    <font>
      <sz val="11"/>
      <color rgb="FF000000"/>
      <name val="Calibri"/>
      <family val="2"/>
    </font>
    <font>
      <sz val="10"/>
      <name val="Arial"/>
      <family val="2"/>
    </font>
    <font>
      <b/>
      <sz val="10"/>
      <name val="Arial"/>
      <family val="2"/>
    </font>
    <font>
      <sz val="11"/>
      <color theme="1"/>
      <name val="Calibri"/>
      <family val="2"/>
      <scheme val="minor"/>
    </font>
    <font>
      <b/>
      <sz val="15"/>
      <color theme="3"/>
      <name val="Calibri"/>
      <family val="2"/>
      <scheme val="minor"/>
    </font>
    <font>
      <b/>
      <sz val="13"/>
      <color theme="3"/>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indexed="2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medium">
        <color indexed="64"/>
      </bottom>
      <diagonal/>
    </border>
    <border>
      <left/>
      <right/>
      <top/>
      <bottom style="thick">
        <color theme="4"/>
      </bottom>
      <diagonal/>
    </border>
    <border>
      <left/>
      <right/>
      <top/>
      <bottom style="thick">
        <color theme="4" tint="0.499984740745262"/>
      </bottom>
      <diagonal/>
    </border>
  </borders>
  <cellStyleXfs count="5">
    <xf numFmtId="0" fontId="0" fillId="0" borderId="0"/>
    <xf numFmtId="0" fontId="11" fillId="0" borderId="0" applyNumberFormat="0" applyFill="0" applyBorder="0" applyAlignment="0" applyProtection="0"/>
    <xf numFmtId="9" fontId="20" fillId="0" borderId="0" applyFont="0" applyFill="0" applyBorder="0" applyAlignment="0" applyProtection="0"/>
    <xf numFmtId="0" fontId="21" fillId="0" borderId="59" applyNumberFormat="0" applyFill="0" applyAlignment="0" applyProtection="0"/>
    <xf numFmtId="0" fontId="22" fillId="0" borderId="60" applyNumberFormat="0" applyFill="0" applyAlignment="0" applyProtection="0"/>
  </cellStyleXfs>
  <cellXfs count="185">
    <xf numFmtId="0" fontId="0" fillId="0" borderId="0" xfId="0"/>
    <xf numFmtId="0" fontId="0" fillId="3" borderId="0" xfId="0" applyFill="1" applyProtection="1"/>
    <xf numFmtId="168" fontId="0" fillId="3" borderId="54" xfId="0" applyNumberFormat="1" applyFill="1" applyBorder="1" applyAlignment="1" applyProtection="1">
      <alignment horizontal="left"/>
    </xf>
    <xf numFmtId="0" fontId="0" fillId="3" borderId="54" xfId="0" applyFill="1" applyBorder="1" applyAlignment="1" applyProtection="1">
      <alignment horizontal="left"/>
    </xf>
    <xf numFmtId="0" fontId="3" fillId="3" borderId="0" xfId="0" applyFont="1" applyFill="1" applyProtection="1"/>
    <xf numFmtId="0" fontId="0" fillId="8" borderId="0" xfId="0" applyFill="1" applyProtection="1"/>
    <xf numFmtId="14" fontId="0" fillId="3" borderId="0" xfId="0" applyNumberFormat="1" applyFill="1" applyAlignment="1" applyProtection="1">
      <alignment horizontal="left"/>
    </xf>
    <xf numFmtId="0" fontId="0" fillId="5" borderId="6" xfId="0" applyFill="1" applyBorder="1" applyProtection="1"/>
    <xf numFmtId="0" fontId="0" fillId="6" borderId="6" xfId="0" applyFill="1" applyBorder="1" applyProtection="1"/>
    <xf numFmtId="0" fontId="4" fillId="3" borderId="0" xfId="0" applyFont="1" applyFill="1" applyProtection="1"/>
    <xf numFmtId="0" fontId="7" fillId="7" borderId="1" xfId="0" applyFont="1" applyFill="1" applyBorder="1" applyProtection="1"/>
    <xf numFmtId="0" fontId="7" fillId="7" borderId="1" xfId="0" applyFont="1" applyFill="1" applyBorder="1" applyAlignment="1" applyProtection="1">
      <alignment horizontal="center"/>
    </xf>
    <xf numFmtId="0" fontId="0" fillId="2" borderId="1" xfId="0" applyFill="1" applyBorder="1" applyProtection="1"/>
    <xf numFmtId="0" fontId="0" fillId="5" borderId="6" xfId="0" applyFill="1" applyBorder="1" applyAlignment="1" applyProtection="1">
      <alignment horizontal="center"/>
    </xf>
    <xf numFmtId="0" fontId="0" fillId="6" borderId="6" xfId="0" applyFill="1" applyBorder="1" applyAlignment="1" applyProtection="1">
      <alignment horizontal="center"/>
    </xf>
    <xf numFmtId="0" fontId="0" fillId="3" borderId="0" xfId="0" applyFill="1" applyBorder="1" applyProtection="1"/>
    <xf numFmtId="10" fontId="0" fillId="5" borderId="6" xfId="0" applyNumberFormat="1" applyFill="1" applyBorder="1" applyAlignment="1" applyProtection="1">
      <alignment horizontal="center"/>
    </xf>
    <xf numFmtId="0" fontId="12" fillId="2" borderId="1" xfId="0" applyFont="1" applyFill="1" applyBorder="1" applyProtection="1"/>
    <xf numFmtId="10" fontId="0" fillId="6" borderId="6" xfId="0" applyNumberFormat="1" applyFill="1" applyBorder="1" applyAlignment="1" applyProtection="1">
      <alignment horizontal="center"/>
    </xf>
    <xf numFmtId="0" fontId="1" fillId="2" borderId="1" xfId="0" applyFont="1" applyFill="1" applyBorder="1" applyProtection="1"/>
    <xf numFmtId="10" fontId="1" fillId="6" borderId="6" xfId="0" applyNumberFormat="1" applyFont="1" applyFill="1" applyBorder="1" applyAlignment="1" applyProtection="1">
      <alignment horizontal="center"/>
    </xf>
    <xf numFmtId="0" fontId="11" fillId="0" borderId="1" xfId="1" applyBorder="1" applyProtection="1"/>
    <xf numFmtId="0" fontId="0" fillId="0" borderId="1" xfId="0" applyBorder="1" applyProtection="1"/>
    <xf numFmtId="0" fontId="7" fillId="7" borderId="1" xfId="0" applyFont="1" applyFill="1" applyBorder="1" applyAlignment="1" applyProtection="1">
      <alignment vertical="center"/>
    </xf>
    <xf numFmtId="0" fontId="7" fillId="7" borderId="1" xfId="0" applyFont="1" applyFill="1" applyBorder="1" applyAlignment="1" applyProtection="1">
      <alignment horizontal="center" vertical="center"/>
    </xf>
    <xf numFmtId="3" fontId="8" fillId="3" borderId="0" xfId="0" applyNumberFormat="1" applyFont="1" applyFill="1" applyBorder="1" applyAlignment="1" applyProtection="1">
      <alignment horizontal="left" vertical="center" wrapText="1"/>
    </xf>
    <xf numFmtId="3" fontId="0" fillId="5" borderId="2" xfId="0" applyNumberFormat="1" applyFill="1" applyBorder="1" applyAlignment="1" applyProtection="1">
      <alignment horizontal="center"/>
    </xf>
    <xf numFmtId="3" fontId="0" fillId="5" borderId="3" xfId="0" applyNumberFormat="1" applyFill="1" applyBorder="1" applyAlignment="1" applyProtection="1">
      <alignment horizontal="center"/>
    </xf>
    <xf numFmtId="3" fontId="0" fillId="5" borderId="4" xfId="0" applyNumberFormat="1" applyFill="1" applyBorder="1" applyAlignment="1" applyProtection="1">
      <alignment horizontal="center"/>
    </xf>
    <xf numFmtId="3" fontId="0" fillId="5" borderId="5" xfId="0" applyNumberFormat="1" applyFill="1" applyBorder="1" applyAlignment="1" applyProtection="1">
      <alignment horizontal="center"/>
    </xf>
    <xf numFmtId="3" fontId="0" fillId="5" borderId="6" xfId="0" applyNumberFormat="1" applyFill="1" applyBorder="1" applyAlignment="1" applyProtection="1">
      <alignment horizontal="center"/>
    </xf>
    <xf numFmtId="3" fontId="0" fillId="5" borderId="7" xfId="0" applyNumberFormat="1" applyFill="1" applyBorder="1" applyAlignment="1" applyProtection="1">
      <alignment horizontal="center"/>
    </xf>
    <xf numFmtId="3" fontId="0" fillId="3" borderId="0" xfId="0" applyNumberFormat="1" applyFill="1" applyProtection="1"/>
    <xf numFmtId="3" fontId="0" fillId="5" borderId="8" xfId="0" applyNumberFormat="1" applyFill="1" applyBorder="1" applyAlignment="1" applyProtection="1">
      <alignment horizontal="center"/>
    </xf>
    <xf numFmtId="3" fontId="0" fillId="5" borderId="9" xfId="0" applyNumberFormat="1" applyFill="1" applyBorder="1" applyAlignment="1" applyProtection="1">
      <alignment horizontal="center"/>
    </xf>
    <xf numFmtId="3" fontId="0" fillId="5" borderId="10" xfId="0" applyNumberFormat="1" applyFill="1" applyBorder="1" applyAlignment="1" applyProtection="1">
      <alignment horizontal="center"/>
    </xf>
    <xf numFmtId="0" fontId="0" fillId="3" borderId="0" xfId="0" applyFill="1" applyAlignment="1" applyProtection="1">
      <alignment horizontal="center"/>
    </xf>
    <xf numFmtId="0" fontId="7" fillId="7" borderId="1" xfId="0" applyFont="1" applyFill="1" applyBorder="1" applyAlignment="1" applyProtection="1">
      <alignment horizontal="center" vertical="center" wrapText="1"/>
    </xf>
    <xf numFmtId="3" fontId="0" fillId="6" borderId="2" xfId="0" applyNumberFormat="1" applyFill="1" applyBorder="1" applyAlignment="1" applyProtection="1">
      <alignment horizontal="center"/>
    </xf>
    <xf numFmtId="3" fontId="0" fillId="6" borderId="3" xfId="0" applyNumberFormat="1" applyFill="1" applyBorder="1" applyAlignment="1" applyProtection="1">
      <alignment horizontal="center"/>
    </xf>
    <xf numFmtId="3" fontId="0" fillId="6" borderId="4" xfId="0" applyNumberFormat="1" applyFill="1" applyBorder="1" applyAlignment="1" applyProtection="1">
      <alignment horizontal="center"/>
    </xf>
    <xf numFmtId="0" fontId="0" fillId="5" borderId="2" xfId="0" applyFill="1" applyBorder="1" applyAlignment="1" applyProtection="1">
      <alignment horizontal="center"/>
    </xf>
    <xf numFmtId="166" fontId="0" fillId="6" borderId="4" xfId="0" applyNumberFormat="1" applyFill="1" applyBorder="1" applyAlignment="1" applyProtection="1">
      <alignment horizontal="center"/>
    </xf>
    <xf numFmtId="3" fontId="0" fillId="6" borderId="5" xfId="0" applyNumberFormat="1" applyFill="1" applyBorder="1" applyAlignment="1" applyProtection="1">
      <alignment horizontal="center"/>
    </xf>
    <xf numFmtId="3" fontId="0" fillId="6" borderId="6" xfId="0" applyNumberFormat="1" applyFill="1" applyBorder="1" applyAlignment="1" applyProtection="1">
      <alignment horizontal="center"/>
    </xf>
    <xf numFmtId="3" fontId="0" fillId="6" borderId="7" xfId="0" applyNumberFormat="1" applyFill="1" applyBorder="1" applyAlignment="1" applyProtection="1">
      <alignment horizontal="center"/>
    </xf>
    <xf numFmtId="0" fontId="0" fillId="5" borderId="5" xfId="0" applyFill="1" applyBorder="1" applyAlignment="1" applyProtection="1">
      <alignment horizontal="center"/>
    </xf>
    <xf numFmtId="166" fontId="0" fillId="6" borderId="7" xfId="0" applyNumberFormat="1" applyFill="1" applyBorder="1" applyAlignment="1" applyProtection="1">
      <alignment horizontal="center"/>
    </xf>
    <xf numFmtId="3" fontId="0" fillId="6" borderId="8" xfId="0" applyNumberFormat="1" applyFill="1" applyBorder="1" applyAlignment="1" applyProtection="1">
      <alignment horizontal="center"/>
    </xf>
    <xf numFmtId="3" fontId="0" fillId="6" borderId="9" xfId="0" applyNumberFormat="1" applyFill="1" applyBorder="1" applyAlignment="1" applyProtection="1">
      <alignment horizontal="center"/>
    </xf>
    <xf numFmtId="3" fontId="0" fillId="6" borderId="10" xfId="0" applyNumberFormat="1" applyFill="1" applyBorder="1" applyAlignment="1" applyProtection="1">
      <alignment horizontal="center"/>
    </xf>
    <xf numFmtId="0" fontId="0" fillId="5" borderId="8" xfId="0" applyFill="1" applyBorder="1" applyAlignment="1" applyProtection="1">
      <alignment horizontal="center"/>
    </xf>
    <xf numFmtId="166" fontId="0" fillId="6" borderId="10" xfId="0" applyNumberFormat="1" applyFill="1" applyBorder="1" applyAlignment="1" applyProtection="1">
      <alignment horizontal="center"/>
    </xf>
    <xf numFmtId="167" fontId="0" fillId="6" borderId="3" xfId="0" applyNumberFormat="1" applyFill="1" applyBorder="1" applyAlignment="1" applyProtection="1">
      <alignment horizontal="center"/>
    </xf>
    <xf numFmtId="167" fontId="0" fillId="6" borderId="4" xfId="0" applyNumberFormat="1" applyFill="1" applyBorder="1" applyAlignment="1" applyProtection="1">
      <alignment horizontal="center"/>
    </xf>
    <xf numFmtId="167" fontId="0" fillId="6" borderId="6" xfId="0" applyNumberFormat="1" applyFill="1" applyBorder="1" applyAlignment="1" applyProtection="1">
      <alignment horizontal="center"/>
    </xf>
    <xf numFmtId="167" fontId="0" fillId="6" borderId="7" xfId="0" applyNumberFormat="1" applyFill="1" applyBorder="1" applyAlignment="1" applyProtection="1">
      <alignment horizontal="center"/>
    </xf>
    <xf numFmtId="167" fontId="0" fillId="6" borderId="9" xfId="0" applyNumberFormat="1" applyFill="1" applyBorder="1" applyAlignment="1" applyProtection="1">
      <alignment horizontal="center"/>
    </xf>
    <xf numFmtId="167" fontId="0" fillId="6" borderId="10" xfId="0" applyNumberFormat="1" applyFill="1" applyBorder="1" applyAlignment="1" applyProtection="1">
      <alignment horizontal="center"/>
    </xf>
    <xf numFmtId="3" fontId="1" fillId="6" borderId="55" xfId="0" applyNumberFormat="1" applyFont="1" applyFill="1" applyBorder="1" applyAlignment="1" applyProtection="1">
      <alignment horizontal="center"/>
    </xf>
    <xf numFmtId="167" fontId="1" fillId="6" borderId="56" xfId="0" applyNumberFormat="1" applyFont="1" applyFill="1" applyBorder="1" applyAlignment="1" applyProtection="1">
      <alignment horizontal="center"/>
    </xf>
    <xf numFmtId="167" fontId="1" fillId="6" borderId="57" xfId="0" applyNumberFormat="1" applyFont="1" applyFill="1" applyBorder="1" applyAlignment="1" applyProtection="1">
      <alignment horizontal="center"/>
    </xf>
    <xf numFmtId="0" fontId="16" fillId="3" borderId="0" xfId="0" applyFont="1" applyFill="1" applyProtection="1"/>
    <xf numFmtId="0" fontId="6" fillId="3" borderId="0" xfId="0" applyFont="1" applyFill="1" applyProtection="1"/>
    <xf numFmtId="0" fontId="0" fillId="3" borderId="0" xfId="0" applyFill="1" applyAlignment="1" applyProtection="1">
      <alignment vertical="center"/>
    </xf>
    <xf numFmtId="0" fontId="7" fillId="7" borderId="1" xfId="0" applyFont="1" applyFill="1" applyBorder="1" applyAlignment="1" applyProtection="1">
      <alignment vertical="center" wrapText="1"/>
    </xf>
    <xf numFmtId="3" fontId="1" fillId="6" borderId="8" xfId="0" applyNumberFormat="1" applyFont="1" applyFill="1" applyBorder="1" applyAlignment="1" applyProtection="1">
      <alignment horizontal="center"/>
    </xf>
    <xf numFmtId="3" fontId="1" fillId="6" borderId="9" xfId="0" applyNumberFormat="1" applyFont="1" applyFill="1" applyBorder="1" applyAlignment="1" applyProtection="1">
      <alignment horizontal="center"/>
    </xf>
    <xf numFmtId="3" fontId="1" fillId="6" borderId="10" xfId="0" applyNumberFormat="1" applyFont="1" applyFill="1" applyBorder="1" applyAlignment="1" applyProtection="1">
      <alignment horizontal="center"/>
    </xf>
    <xf numFmtId="3" fontId="0" fillId="5" borderId="11" xfId="0" applyNumberFormat="1" applyFill="1" applyBorder="1" applyAlignment="1" applyProtection="1">
      <alignment horizontal="center"/>
    </xf>
    <xf numFmtId="3" fontId="0" fillId="5" borderId="12" xfId="0" applyNumberFormat="1" applyFill="1" applyBorder="1" applyAlignment="1" applyProtection="1">
      <alignment horizontal="center"/>
    </xf>
    <xf numFmtId="3" fontId="0" fillId="5" borderId="13" xfId="0" applyNumberFormat="1" applyFill="1" applyBorder="1" applyAlignment="1" applyProtection="1">
      <alignment horizontal="center"/>
    </xf>
    <xf numFmtId="3" fontId="0" fillId="6" borderId="11" xfId="0" applyNumberFormat="1" applyFill="1" applyBorder="1" applyAlignment="1" applyProtection="1">
      <alignment horizontal="center"/>
    </xf>
    <xf numFmtId="3" fontId="0" fillId="6" borderId="12" xfId="0" applyNumberFormat="1" applyFill="1" applyBorder="1" applyAlignment="1" applyProtection="1">
      <alignment horizontal="center"/>
    </xf>
    <xf numFmtId="3" fontId="0" fillId="6" borderId="13" xfId="0" applyNumberFormat="1" applyFill="1" applyBorder="1" applyAlignment="1" applyProtection="1">
      <alignment horizontal="center"/>
    </xf>
    <xf numFmtId="0" fontId="0" fillId="5" borderId="11" xfId="0" applyFill="1" applyBorder="1" applyAlignment="1" applyProtection="1">
      <alignment horizontal="center"/>
    </xf>
    <xf numFmtId="166" fontId="0" fillId="6" borderId="13" xfId="0" applyNumberFormat="1" applyFill="1" applyBorder="1" applyAlignment="1" applyProtection="1">
      <alignment horizontal="center"/>
    </xf>
    <xf numFmtId="0" fontId="1" fillId="3" borderId="0" xfId="0" applyFont="1" applyFill="1" applyProtection="1"/>
    <xf numFmtId="0" fontId="2" fillId="3" borderId="0" xfId="0" applyFont="1" applyFill="1" applyProtection="1"/>
    <xf numFmtId="0" fontId="0" fillId="4" borderId="1" xfId="0" applyFill="1" applyBorder="1" applyProtection="1"/>
    <xf numFmtId="164" fontId="0" fillId="4" borderId="1" xfId="0" applyNumberFormat="1" applyFill="1" applyBorder="1" applyAlignment="1" applyProtection="1">
      <alignment horizontal="center"/>
    </xf>
    <xf numFmtId="164" fontId="0" fillId="2" borderId="1" xfId="0" applyNumberFormat="1" applyFill="1" applyBorder="1" applyAlignment="1" applyProtection="1">
      <alignment horizontal="center"/>
    </xf>
    <xf numFmtId="0" fontId="0" fillId="5" borderId="1" xfId="0" applyFill="1" applyBorder="1" applyAlignment="1" applyProtection="1">
      <alignment wrapText="1"/>
    </xf>
    <xf numFmtId="164" fontId="0" fillId="5" borderId="1" xfId="0" applyNumberFormat="1" applyFill="1" applyBorder="1" applyAlignment="1" applyProtection="1">
      <alignment horizontal="center" wrapText="1"/>
    </xf>
    <xf numFmtId="0" fontId="0" fillId="0" borderId="1" xfId="0" applyBorder="1" applyAlignment="1" applyProtection="1">
      <alignment wrapText="1"/>
    </xf>
    <xf numFmtId="164" fontId="0" fillId="0" borderId="1" xfId="0" applyNumberFormat="1" applyBorder="1" applyAlignment="1" applyProtection="1">
      <alignment horizontal="center" wrapText="1"/>
    </xf>
    <xf numFmtId="0" fontId="0" fillId="5" borderId="1" xfId="0" applyFill="1" applyBorder="1" applyAlignment="1" applyProtection="1">
      <alignment horizontal="center" wrapText="1"/>
    </xf>
    <xf numFmtId="0" fontId="0" fillId="6" borderId="1" xfId="0" applyFill="1" applyBorder="1" applyAlignment="1" applyProtection="1">
      <alignment wrapText="1"/>
    </xf>
    <xf numFmtId="164" fontId="0" fillId="6" borderId="1" xfId="0" applyNumberFormat="1" applyFill="1" applyBorder="1" applyAlignment="1" applyProtection="1">
      <alignment horizontal="center" wrapText="1"/>
    </xf>
    <xf numFmtId="0" fontId="0" fillId="6" borderId="1" xfId="0" applyFill="1" applyBorder="1" applyAlignment="1" applyProtection="1">
      <alignment horizontal="center" wrapText="1"/>
    </xf>
    <xf numFmtId="0" fontId="0" fillId="0" borderId="1" xfId="0" applyBorder="1" applyAlignment="1" applyProtection="1">
      <alignment horizontal="center" wrapText="1"/>
    </xf>
    <xf numFmtId="0" fontId="4" fillId="3" borderId="0" xfId="0" applyFont="1" applyFill="1" applyBorder="1" applyProtection="1"/>
    <xf numFmtId="0" fontId="13" fillId="3" borderId="0" xfId="0" applyFont="1" applyFill="1" applyProtection="1"/>
    <xf numFmtId="0" fontId="0" fillId="2" borderId="0" xfId="0" applyFill="1" applyProtection="1"/>
    <xf numFmtId="0" fontId="0" fillId="3" borderId="49" xfId="0" applyFill="1" applyBorder="1" applyProtection="1"/>
    <xf numFmtId="0" fontId="0" fillId="3" borderId="48" xfId="0" applyFill="1" applyBorder="1" applyAlignment="1" applyProtection="1">
      <alignment horizontal="center"/>
    </xf>
    <xf numFmtId="0" fontId="0" fillId="3" borderId="41" xfId="0" applyFill="1" applyBorder="1" applyAlignment="1" applyProtection="1">
      <alignment horizontal="center"/>
    </xf>
    <xf numFmtId="0" fontId="7" fillId="7" borderId="14" xfId="0" applyFont="1" applyFill="1" applyBorder="1" applyAlignment="1" applyProtection="1">
      <alignment vertical="center"/>
    </xf>
    <xf numFmtId="0" fontId="7" fillId="3" borderId="0" xfId="0" applyFont="1" applyFill="1" applyBorder="1" applyAlignment="1" applyProtection="1">
      <alignment vertical="center"/>
    </xf>
    <xf numFmtId="0" fontId="7" fillId="7" borderId="14" xfId="0" applyFont="1" applyFill="1" applyBorder="1" applyAlignment="1" applyProtection="1">
      <alignment horizontal="center"/>
    </xf>
    <xf numFmtId="0" fontId="7" fillId="3" borderId="0" xfId="0" applyFont="1" applyFill="1" applyBorder="1" applyProtection="1"/>
    <xf numFmtId="0" fontId="7" fillId="7" borderId="33" xfId="0" applyFont="1" applyFill="1" applyBorder="1" applyAlignment="1" applyProtection="1">
      <alignment horizontal="center" vertical="center"/>
    </xf>
    <xf numFmtId="0" fontId="7" fillId="7" borderId="34" xfId="0" applyFont="1" applyFill="1" applyBorder="1" applyAlignment="1" applyProtection="1">
      <alignment horizontal="center" vertical="center"/>
    </xf>
    <xf numFmtId="0" fontId="7" fillId="7" borderId="35" xfId="0" applyFont="1" applyFill="1" applyBorder="1" applyAlignment="1" applyProtection="1">
      <alignment horizontal="center" vertical="center"/>
    </xf>
    <xf numFmtId="0" fontId="0" fillId="2" borderId="50" xfId="0" applyFill="1" applyBorder="1" applyProtection="1"/>
    <xf numFmtId="164" fontId="0" fillId="6" borderId="39" xfId="0" applyNumberFormat="1" applyFill="1" applyBorder="1" applyAlignment="1" applyProtection="1">
      <alignment horizontal="center"/>
    </xf>
    <xf numFmtId="165" fontId="0" fillId="3" borderId="0" xfId="0" applyNumberFormat="1" applyFill="1" applyBorder="1" applyAlignment="1" applyProtection="1">
      <alignment horizontal="center"/>
    </xf>
    <xf numFmtId="167" fontId="0" fillId="5" borderId="46" xfId="0" applyNumberFormat="1" applyFill="1" applyBorder="1" applyAlignment="1" applyProtection="1">
      <alignment horizontal="center"/>
    </xf>
    <xf numFmtId="167" fontId="0" fillId="6" borderId="18" xfId="0" applyNumberFormat="1" applyFill="1" applyBorder="1" applyAlignment="1" applyProtection="1">
      <alignment horizontal="center"/>
    </xf>
    <xf numFmtId="167" fontId="0" fillId="6" borderId="19" xfId="0" applyNumberFormat="1" applyFill="1" applyBorder="1" applyAlignment="1" applyProtection="1">
      <alignment horizontal="center"/>
    </xf>
    <xf numFmtId="0" fontId="0" fillId="2" borderId="51" xfId="0" applyFill="1" applyBorder="1" applyProtection="1"/>
    <xf numFmtId="164" fontId="0" fillId="6" borderId="37" xfId="0" applyNumberFormat="1" applyFill="1" applyBorder="1" applyAlignment="1" applyProtection="1">
      <alignment horizontal="center"/>
    </xf>
    <xf numFmtId="167" fontId="0" fillId="5" borderId="43" xfId="0" applyNumberFormat="1" applyFill="1" applyBorder="1" applyAlignment="1" applyProtection="1">
      <alignment horizontal="center"/>
    </xf>
    <xf numFmtId="167" fontId="0" fillId="6" borderId="20" xfId="0" applyNumberFormat="1" applyFill="1" applyBorder="1" applyAlignment="1" applyProtection="1">
      <alignment horizontal="center"/>
    </xf>
    <xf numFmtId="0" fontId="0" fillId="2" borderId="52" xfId="0" applyFill="1" applyBorder="1" applyProtection="1"/>
    <xf numFmtId="164" fontId="0" fillId="6" borderId="38" xfId="0" applyNumberFormat="1" applyFill="1" applyBorder="1" applyAlignment="1" applyProtection="1">
      <alignment horizontal="center"/>
    </xf>
    <xf numFmtId="167" fontId="0" fillId="5" borderId="44" xfId="0" applyNumberFormat="1" applyFill="1" applyBorder="1" applyAlignment="1" applyProtection="1">
      <alignment horizontal="center"/>
    </xf>
    <xf numFmtId="167" fontId="0" fillId="6" borderId="26" xfId="0" applyNumberFormat="1" applyFill="1" applyBorder="1" applyAlignment="1" applyProtection="1">
      <alignment horizontal="center"/>
    </xf>
    <xf numFmtId="167" fontId="0" fillId="6" borderId="27" xfId="0" applyNumberFormat="1" applyFill="1" applyBorder="1" applyAlignment="1" applyProtection="1">
      <alignment horizontal="center"/>
    </xf>
    <xf numFmtId="0" fontId="1" fillId="2" borderId="14" xfId="0" applyFont="1" applyFill="1" applyBorder="1" applyProtection="1"/>
    <xf numFmtId="0" fontId="1" fillId="3" borderId="0" xfId="0" applyFont="1" applyFill="1" applyBorder="1" applyProtection="1"/>
    <xf numFmtId="164" fontId="1" fillId="6" borderId="14" xfId="0" applyNumberFormat="1" applyFont="1" applyFill="1" applyBorder="1" applyAlignment="1" applyProtection="1">
      <alignment horizontal="center"/>
    </xf>
    <xf numFmtId="165" fontId="1" fillId="3" borderId="0" xfId="0" applyNumberFormat="1" applyFont="1" applyFill="1" applyBorder="1" applyAlignment="1" applyProtection="1">
      <alignment horizontal="center"/>
    </xf>
    <xf numFmtId="167" fontId="1" fillId="5" borderId="45" xfId="0" applyNumberFormat="1" applyFont="1" applyFill="1" applyBorder="1" applyAlignment="1" applyProtection="1">
      <alignment horizontal="center"/>
    </xf>
    <xf numFmtId="167" fontId="1" fillId="6" borderId="28" xfId="0" applyNumberFormat="1" applyFont="1" applyFill="1" applyBorder="1" applyAlignment="1" applyProtection="1">
      <alignment horizontal="center"/>
    </xf>
    <xf numFmtId="167" fontId="1" fillId="6" borderId="29" xfId="0" applyNumberFormat="1" applyFont="1" applyFill="1" applyBorder="1" applyAlignment="1" applyProtection="1">
      <alignment horizontal="center"/>
    </xf>
    <xf numFmtId="0" fontId="6" fillId="3" borderId="0" xfId="0" applyFont="1" applyFill="1" applyBorder="1" applyProtection="1"/>
    <xf numFmtId="0" fontId="9" fillId="3" borderId="0" xfId="0" applyFont="1" applyFill="1" applyProtection="1"/>
    <xf numFmtId="0" fontId="9" fillId="3" borderId="0" xfId="0" applyFont="1" applyFill="1" applyBorder="1" applyProtection="1"/>
    <xf numFmtId="0" fontId="7" fillId="7" borderId="30" xfId="0" applyFont="1" applyFill="1" applyBorder="1" applyProtection="1"/>
    <xf numFmtId="0" fontId="7" fillId="7" borderId="14" xfId="0" applyFont="1" applyFill="1" applyBorder="1" applyProtection="1"/>
    <xf numFmtId="0" fontId="7" fillId="3" borderId="0" xfId="0" applyFont="1" applyFill="1" applyBorder="1" applyAlignment="1" applyProtection="1">
      <alignment horizontal="center"/>
    </xf>
    <xf numFmtId="0" fontId="7" fillId="7" borderId="33" xfId="0" applyFont="1" applyFill="1" applyBorder="1" applyAlignment="1" applyProtection="1">
      <alignment horizontal="center"/>
    </xf>
    <xf numFmtId="0" fontId="7" fillId="7" borderId="34" xfId="0" applyFont="1" applyFill="1" applyBorder="1" applyAlignment="1" applyProtection="1">
      <alignment horizontal="center"/>
    </xf>
    <xf numFmtId="0" fontId="7" fillId="7" borderId="35" xfId="0" applyFont="1" applyFill="1" applyBorder="1" applyAlignment="1" applyProtection="1">
      <alignment horizontal="center"/>
    </xf>
    <xf numFmtId="0" fontId="9" fillId="2" borderId="16" xfId="0" applyFont="1" applyFill="1" applyBorder="1" applyProtection="1"/>
    <xf numFmtId="0" fontId="9" fillId="2" borderId="24" xfId="0" applyFont="1" applyFill="1" applyBorder="1" applyProtection="1"/>
    <xf numFmtId="167" fontId="9" fillId="3" borderId="0" xfId="0" applyNumberFormat="1" applyFont="1" applyFill="1" applyBorder="1" applyProtection="1"/>
    <xf numFmtId="167" fontId="9" fillId="5" borderId="42" xfId="0" applyNumberFormat="1" applyFont="1" applyFill="1" applyBorder="1" applyAlignment="1" applyProtection="1">
      <alignment horizontal="center"/>
    </xf>
    <xf numFmtId="167" fontId="9" fillId="5" borderId="31" xfId="0" applyNumberFormat="1" applyFont="1" applyFill="1" applyBorder="1" applyAlignment="1" applyProtection="1">
      <alignment horizontal="center"/>
    </xf>
    <xf numFmtId="167" fontId="9" fillId="5" borderId="32" xfId="0" applyNumberFormat="1" applyFont="1" applyFill="1" applyBorder="1" applyAlignment="1" applyProtection="1">
      <alignment horizontal="center"/>
    </xf>
    <xf numFmtId="167" fontId="9" fillId="6" borderId="37" xfId="0" applyNumberFormat="1" applyFont="1" applyFill="1" applyBorder="1" applyAlignment="1" applyProtection="1">
      <alignment horizontal="center"/>
    </xf>
    <xf numFmtId="167" fontId="9" fillId="5" borderId="43" xfId="0" applyNumberFormat="1" applyFont="1" applyFill="1" applyBorder="1" applyAlignment="1" applyProtection="1">
      <alignment horizontal="center"/>
    </xf>
    <xf numFmtId="167" fontId="9" fillId="5" borderId="6" xfId="0" applyNumberFormat="1" applyFont="1" applyFill="1" applyBorder="1" applyAlignment="1" applyProtection="1">
      <alignment horizontal="center"/>
    </xf>
    <xf numFmtId="167" fontId="9" fillId="5" borderId="20" xfId="0" applyNumberFormat="1" applyFont="1" applyFill="1" applyBorder="1" applyAlignment="1" applyProtection="1">
      <alignment horizontal="center"/>
    </xf>
    <xf numFmtId="0" fontId="9" fillId="2" borderId="25" xfId="0" applyFont="1" applyFill="1" applyBorder="1" applyProtection="1"/>
    <xf numFmtId="167" fontId="9" fillId="5" borderId="44" xfId="0" applyNumberFormat="1" applyFont="1" applyFill="1" applyBorder="1" applyAlignment="1" applyProtection="1">
      <alignment horizontal="center"/>
    </xf>
    <xf numFmtId="167" fontId="9" fillId="5" borderId="26" xfId="0" applyNumberFormat="1" applyFont="1" applyFill="1" applyBorder="1" applyAlignment="1" applyProtection="1">
      <alignment horizontal="center"/>
    </xf>
    <xf numFmtId="0" fontId="9" fillId="2" borderId="17" xfId="0" applyFont="1" applyFill="1" applyBorder="1" applyProtection="1"/>
    <xf numFmtId="0" fontId="10" fillId="2" borderId="14" xfId="0" applyFont="1" applyFill="1" applyBorder="1" applyProtection="1"/>
    <xf numFmtId="0" fontId="10" fillId="3" borderId="0" xfId="0" applyFont="1" applyFill="1" applyBorder="1" applyProtection="1"/>
    <xf numFmtId="167" fontId="10" fillId="6" borderId="14" xfId="0" applyNumberFormat="1" applyFont="1" applyFill="1" applyBorder="1" applyAlignment="1" applyProtection="1">
      <alignment horizontal="center"/>
    </xf>
    <xf numFmtId="167" fontId="10" fillId="3" borderId="0" xfId="0" applyNumberFormat="1" applyFont="1" applyFill="1" applyBorder="1" applyProtection="1"/>
    <xf numFmtId="167" fontId="10" fillId="6" borderId="45" xfId="0" applyNumberFormat="1" applyFont="1" applyFill="1" applyBorder="1" applyAlignment="1" applyProtection="1">
      <alignment horizontal="center"/>
    </xf>
    <xf numFmtId="167" fontId="10" fillId="6" borderId="28" xfId="0" applyNumberFormat="1" applyFont="1" applyFill="1" applyBorder="1" applyAlignment="1" applyProtection="1">
      <alignment horizontal="center"/>
    </xf>
    <xf numFmtId="167" fontId="10" fillId="6" borderId="29" xfId="0" applyNumberFormat="1" applyFont="1" applyFill="1" applyBorder="1" applyAlignment="1" applyProtection="1">
      <alignment horizontal="center"/>
    </xf>
    <xf numFmtId="0" fontId="9" fillId="2" borderId="15" xfId="0" applyFont="1" applyFill="1" applyBorder="1" applyProtection="1"/>
    <xf numFmtId="0" fontId="9" fillId="2" borderId="23" xfId="0" applyFont="1" applyFill="1" applyBorder="1" applyProtection="1"/>
    <xf numFmtId="167" fontId="9" fillId="6" borderId="39" xfId="0" applyNumberFormat="1" applyFont="1" applyFill="1" applyBorder="1" applyAlignment="1" applyProtection="1">
      <alignment horizontal="center"/>
    </xf>
    <xf numFmtId="167" fontId="9" fillId="6" borderId="46" xfId="0" applyNumberFormat="1" applyFont="1" applyFill="1" applyBorder="1" applyAlignment="1" applyProtection="1">
      <alignment horizontal="center"/>
    </xf>
    <xf numFmtId="167" fontId="9" fillId="6" borderId="18" xfId="0" applyNumberFormat="1" applyFont="1" applyFill="1" applyBorder="1" applyAlignment="1" applyProtection="1">
      <alignment horizontal="center"/>
    </xf>
    <xf numFmtId="167" fontId="9" fillId="6" borderId="19" xfId="0" applyNumberFormat="1" applyFont="1" applyFill="1" applyBorder="1" applyAlignment="1" applyProtection="1">
      <alignment horizontal="center"/>
    </xf>
    <xf numFmtId="167" fontId="9" fillId="6" borderId="43" xfId="0" applyNumberFormat="1" applyFont="1" applyFill="1" applyBorder="1" applyAlignment="1" applyProtection="1">
      <alignment horizontal="center"/>
    </xf>
    <xf numFmtId="167" fontId="9" fillId="6" borderId="6" xfId="0" applyNumberFormat="1" applyFont="1" applyFill="1" applyBorder="1" applyAlignment="1" applyProtection="1">
      <alignment horizontal="center"/>
    </xf>
    <xf numFmtId="167" fontId="9" fillId="6" borderId="20" xfId="0" applyNumberFormat="1" applyFont="1" applyFill="1" applyBorder="1" applyAlignment="1" applyProtection="1">
      <alignment horizontal="center"/>
    </xf>
    <xf numFmtId="167" fontId="9" fillId="6" borderId="40" xfId="0" applyNumberFormat="1" applyFont="1" applyFill="1" applyBorder="1" applyAlignment="1" applyProtection="1">
      <alignment horizontal="center"/>
    </xf>
    <xf numFmtId="167" fontId="9" fillId="6" borderId="47" xfId="0" applyNumberFormat="1" applyFont="1" applyFill="1" applyBorder="1" applyAlignment="1" applyProtection="1">
      <alignment horizontal="center"/>
    </xf>
    <xf numFmtId="167" fontId="9" fillId="6" borderId="21" xfId="0" applyNumberFormat="1" applyFont="1" applyFill="1" applyBorder="1" applyAlignment="1" applyProtection="1">
      <alignment horizontal="center"/>
    </xf>
    <xf numFmtId="167" fontId="9" fillId="6" borderId="22" xfId="0" applyNumberFormat="1" applyFont="1" applyFill="1" applyBorder="1" applyAlignment="1" applyProtection="1">
      <alignment horizontal="center"/>
    </xf>
    <xf numFmtId="0" fontId="19" fillId="8" borderId="0" xfId="0" applyFont="1" applyFill="1" applyAlignment="1" applyProtection="1">
      <alignment vertical="center"/>
      <protection locked="0"/>
    </xf>
    <xf numFmtId="168" fontId="0" fillId="2" borderId="53" xfId="0" applyNumberFormat="1" applyFill="1" applyBorder="1" applyAlignment="1" applyProtection="1">
      <alignment horizontal="left"/>
    </xf>
    <xf numFmtId="22" fontId="0" fillId="0" borderId="1" xfId="0" applyNumberFormat="1" applyBorder="1" applyAlignment="1" applyProtection="1">
      <alignment horizontal="left"/>
    </xf>
    <xf numFmtId="0" fontId="0" fillId="2" borderId="1" xfId="0" applyFill="1" applyBorder="1" applyAlignment="1" applyProtection="1">
      <alignment horizontal="left"/>
    </xf>
    <xf numFmtId="167" fontId="9" fillId="5" borderId="36" xfId="0" applyNumberFormat="1" applyFont="1" applyFill="1" applyBorder="1" applyAlignment="1" applyProtection="1">
      <alignment horizontal="center"/>
    </xf>
    <xf numFmtId="167" fontId="9" fillId="5" borderId="37" xfId="0" applyNumberFormat="1" applyFont="1" applyFill="1" applyBorder="1" applyAlignment="1" applyProtection="1">
      <alignment horizontal="center"/>
    </xf>
    <xf numFmtId="167" fontId="9" fillId="5" borderId="38" xfId="0" applyNumberFormat="1" applyFont="1" applyFill="1" applyBorder="1" applyAlignment="1" applyProtection="1">
      <alignment horizontal="center"/>
    </xf>
    <xf numFmtId="167" fontId="9" fillId="5" borderId="58" xfId="0" applyNumberFormat="1" applyFont="1" applyFill="1" applyBorder="1" applyAlignment="1" applyProtection="1">
      <alignment horizontal="center"/>
    </xf>
    <xf numFmtId="167" fontId="9" fillId="3" borderId="0" xfId="0" applyNumberFormat="1" applyFont="1" applyFill="1" applyProtection="1"/>
    <xf numFmtId="169" fontId="9" fillId="3" borderId="0" xfId="2" applyNumberFormat="1" applyFont="1" applyFill="1" applyProtection="1"/>
    <xf numFmtId="0" fontId="21" fillId="3" borderId="59" xfId="3" applyFill="1" applyProtection="1"/>
    <xf numFmtId="0" fontId="21" fillId="3" borderId="59" xfId="3" applyFill="1" applyAlignment="1" applyProtection="1">
      <alignment horizontal="center"/>
    </xf>
    <xf numFmtId="0" fontId="21" fillId="5" borderId="59" xfId="3" applyFill="1" applyProtection="1"/>
    <xf numFmtId="0" fontId="22" fillId="3" borderId="60" xfId="4" applyFill="1" applyProtection="1"/>
    <xf numFmtId="0" fontId="18" fillId="8" borderId="0" xfId="0" applyFont="1" applyFill="1" applyAlignment="1" applyProtection="1">
      <alignment vertical="center"/>
    </xf>
    <xf numFmtId="0" fontId="1" fillId="3" borderId="0" xfId="0" applyFont="1" applyFill="1" applyBorder="1" applyAlignment="1" applyProtection="1">
      <alignment horizontal="center" textRotation="90"/>
    </xf>
  </cellXfs>
  <cellStyles count="5">
    <cellStyle name="Heading 1" xfId="3" builtinId="16"/>
    <cellStyle name="Heading 2" xfId="4" builtinId="17"/>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Anticipated Adopted Infrastructure</a:t>
            </a:r>
            <a:r>
              <a:rPr lang="en-AU" baseline="0"/>
              <a:t> </a:t>
            </a:r>
            <a:r>
              <a:rPr lang="en-AU"/>
              <a:t>Charges Revenue ($'000)</a:t>
            </a:r>
          </a:p>
        </c:rich>
      </c:tx>
      <c:overlay val="1"/>
    </c:title>
    <c:autoTitleDeleted val="0"/>
    <c:plotArea>
      <c:layout>
        <c:manualLayout>
          <c:layoutTarget val="inner"/>
          <c:xMode val="edge"/>
          <c:yMode val="edge"/>
          <c:x val="9.8623049213820341E-2"/>
          <c:y val="0.16574288358422334"/>
          <c:w val="0.69927222784302812"/>
          <c:h val="0.76517293627525274"/>
        </c:manualLayout>
      </c:layout>
      <c:barChart>
        <c:barDir val="col"/>
        <c:grouping val="clustered"/>
        <c:varyColors val="0"/>
        <c:ser>
          <c:idx val="0"/>
          <c:order val="0"/>
          <c:tx>
            <c:strRef>
              <c:f>'Adopted Charge Revenue Forecast'!$B$10</c:f>
              <c:strCache>
                <c:ptCount val="1"/>
                <c:pt idx="0">
                  <c:v>Residential</c:v>
                </c:pt>
              </c:strCache>
            </c:strRef>
          </c:tx>
          <c:spPr>
            <a:solidFill>
              <a:schemeClr val="accent6">
                <a:lumMod val="75000"/>
              </a:schemeClr>
            </a:solidFill>
          </c:spPr>
          <c:invertIfNegative val="0"/>
          <c:cat>
            <c:numRef>
              <c:f>'Adopted Charge Revenue Forecast'!$G$9:$P$9</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'Adopted Charge Revenue Forecast'!$G$10:$P$10</c:f>
              <c:numCache>
                <c:formatCode>"$"#,##0</c:formatCode>
                <c:ptCount val="10"/>
                <c:pt idx="0">
                  <c:v>76019.600000000006</c:v>
                </c:pt>
                <c:pt idx="1">
                  <c:v>76019.600000000006</c:v>
                </c:pt>
                <c:pt idx="2">
                  <c:v>76019.600000000006</c:v>
                </c:pt>
                <c:pt idx="3">
                  <c:v>76019.600000000006</c:v>
                </c:pt>
                <c:pt idx="4">
                  <c:v>76019.600000000006</c:v>
                </c:pt>
                <c:pt idx="5">
                  <c:v>63819.199999999997</c:v>
                </c:pt>
                <c:pt idx="6">
                  <c:v>63819.199999999997</c:v>
                </c:pt>
                <c:pt idx="7">
                  <c:v>63819.199999999997</c:v>
                </c:pt>
                <c:pt idx="8">
                  <c:v>63819.199999999997</c:v>
                </c:pt>
                <c:pt idx="9">
                  <c:v>63819.199999999997</c:v>
                </c:pt>
              </c:numCache>
            </c:numRef>
          </c:val>
          <c:extLst>
            <c:ext xmlns:c16="http://schemas.microsoft.com/office/drawing/2014/chart" uri="{C3380CC4-5D6E-409C-BE32-E72D297353CC}">
              <c16:uniqueId val="{00000000-B280-4AC9-AD9D-4DC4786896F1}"/>
            </c:ext>
          </c:extLst>
        </c:ser>
        <c:ser>
          <c:idx val="1"/>
          <c:order val="1"/>
          <c:tx>
            <c:strRef>
              <c:f>'Adopted Charge Revenue Forecast'!$B$11</c:f>
              <c:strCache>
                <c:ptCount val="1"/>
                <c:pt idx="0">
                  <c:v>Non-residential</c:v>
                </c:pt>
              </c:strCache>
            </c:strRef>
          </c:tx>
          <c:spPr>
            <a:solidFill>
              <a:schemeClr val="accent5">
                <a:lumMod val="60000"/>
                <a:lumOff val="40000"/>
              </a:schemeClr>
            </a:solidFill>
          </c:spPr>
          <c:invertIfNegative val="0"/>
          <c:cat>
            <c:numRef>
              <c:f>'Adopted Charge Revenue Forecast'!$G$9:$P$9</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'Adopted Charge Revenue Forecast'!$G$11:$P$11</c:f>
              <c:numCache>
                <c:formatCode>"$"#,##0</c:formatCode>
                <c:ptCount val="10"/>
                <c:pt idx="0">
                  <c:v>38274.733599999985</c:v>
                </c:pt>
                <c:pt idx="1">
                  <c:v>38274.733599999985</c:v>
                </c:pt>
                <c:pt idx="2">
                  <c:v>38274.733599999985</c:v>
                </c:pt>
                <c:pt idx="3">
                  <c:v>38274.733599999985</c:v>
                </c:pt>
                <c:pt idx="4">
                  <c:v>38274.733599999985</c:v>
                </c:pt>
                <c:pt idx="5">
                  <c:v>40667.287200000006</c:v>
                </c:pt>
                <c:pt idx="6">
                  <c:v>40667.287200000006</c:v>
                </c:pt>
                <c:pt idx="7">
                  <c:v>40667.287200000006</c:v>
                </c:pt>
                <c:pt idx="8">
                  <c:v>40667.287200000006</c:v>
                </c:pt>
                <c:pt idx="9">
                  <c:v>40667.287200000006</c:v>
                </c:pt>
              </c:numCache>
            </c:numRef>
          </c:val>
          <c:extLst>
            <c:ext xmlns:c16="http://schemas.microsoft.com/office/drawing/2014/chart" uri="{C3380CC4-5D6E-409C-BE32-E72D297353CC}">
              <c16:uniqueId val="{00000001-B280-4AC9-AD9D-4DC4786896F1}"/>
            </c:ext>
          </c:extLst>
        </c:ser>
        <c:ser>
          <c:idx val="2"/>
          <c:order val="2"/>
          <c:tx>
            <c:strRef>
              <c:f>'Adopted Charge Revenue Forecast'!$B$12</c:f>
              <c:strCache>
                <c:ptCount val="1"/>
                <c:pt idx="0">
                  <c:v>Non-residential (Stormwater)</c:v>
                </c:pt>
              </c:strCache>
            </c:strRef>
          </c:tx>
          <c:spPr>
            <a:solidFill>
              <a:schemeClr val="accent4"/>
            </a:solidFill>
          </c:spPr>
          <c:invertIfNegative val="0"/>
          <c:cat>
            <c:numRef>
              <c:f>'Adopted Charge Revenue Forecast'!$G$9:$P$9</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'Adopted Charge Revenue Forecast'!$G$12:$P$12</c:f>
              <c:numCache>
                <c:formatCode>"$"#,##0</c:formatCode>
                <c:ptCount val="10"/>
                <c:pt idx="0">
                  <c:v>3803.1046367283911</c:v>
                </c:pt>
                <c:pt idx="1">
                  <c:v>3803.1046367283911</c:v>
                </c:pt>
                <c:pt idx="2">
                  <c:v>3803.1046367283911</c:v>
                </c:pt>
                <c:pt idx="3">
                  <c:v>3803.1046367283911</c:v>
                </c:pt>
                <c:pt idx="4">
                  <c:v>3803.1046367283911</c:v>
                </c:pt>
                <c:pt idx="5">
                  <c:v>4400.1069635500608</c:v>
                </c:pt>
                <c:pt idx="6">
                  <c:v>4400.1069635500608</c:v>
                </c:pt>
                <c:pt idx="7">
                  <c:v>4400.1069635500608</c:v>
                </c:pt>
                <c:pt idx="8">
                  <c:v>4400.1069635500608</c:v>
                </c:pt>
                <c:pt idx="9">
                  <c:v>4400.1069635500608</c:v>
                </c:pt>
              </c:numCache>
            </c:numRef>
          </c:val>
          <c:extLst>
            <c:ext xmlns:c16="http://schemas.microsoft.com/office/drawing/2014/chart" uri="{C3380CC4-5D6E-409C-BE32-E72D297353CC}">
              <c16:uniqueId val="{00000002-B280-4AC9-AD9D-4DC4786896F1}"/>
            </c:ext>
          </c:extLst>
        </c:ser>
        <c:dLbls>
          <c:showLegendKey val="0"/>
          <c:showVal val="0"/>
          <c:showCatName val="0"/>
          <c:showSerName val="0"/>
          <c:showPercent val="0"/>
          <c:showBubbleSize val="0"/>
        </c:dLbls>
        <c:gapWidth val="150"/>
        <c:axId val="166649856"/>
        <c:axId val="159290432"/>
      </c:barChart>
      <c:lineChart>
        <c:grouping val="standard"/>
        <c:varyColors val="0"/>
        <c:ser>
          <c:idx val="3"/>
          <c:order val="3"/>
          <c:tx>
            <c:strRef>
              <c:f>'Adopted Charge Revenue Forecast'!$B$13</c:f>
              <c:strCache>
                <c:ptCount val="1"/>
                <c:pt idx="0">
                  <c:v>Total revenue</c:v>
                </c:pt>
              </c:strCache>
            </c:strRef>
          </c:tx>
          <c:spPr>
            <a:ln>
              <a:solidFill>
                <a:srgbClr val="FF0000"/>
              </a:solidFill>
            </a:ln>
          </c:spPr>
          <c:marker>
            <c:symbol val="none"/>
          </c:marker>
          <c:cat>
            <c:numRef>
              <c:f>'Adopted Charge Revenue Forecast'!$G$9:$P$9</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'Adopted Charge Revenue Forecast'!$G$13:$P$13</c:f>
              <c:numCache>
                <c:formatCode>"$"#,##0</c:formatCode>
                <c:ptCount val="10"/>
                <c:pt idx="0">
                  <c:v>118097.43823672837</c:v>
                </c:pt>
                <c:pt idx="1">
                  <c:v>118097.43823672837</c:v>
                </c:pt>
                <c:pt idx="2">
                  <c:v>118097.43823672837</c:v>
                </c:pt>
                <c:pt idx="3">
                  <c:v>118097.43823672837</c:v>
                </c:pt>
                <c:pt idx="4">
                  <c:v>118097.43823672837</c:v>
                </c:pt>
                <c:pt idx="5">
                  <c:v>108886.59416355006</c:v>
                </c:pt>
                <c:pt idx="6">
                  <c:v>108886.59416355006</c:v>
                </c:pt>
                <c:pt idx="7">
                  <c:v>108886.59416355006</c:v>
                </c:pt>
                <c:pt idx="8">
                  <c:v>108886.59416355006</c:v>
                </c:pt>
                <c:pt idx="9">
                  <c:v>108886.59416355006</c:v>
                </c:pt>
              </c:numCache>
            </c:numRef>
          </c:val>
          <c:smooth val="0"/>
          <c:extLst>
            <c:ext xmlns:c16="http://schemas.microsoft.com/office/drawing/2014/chart" uri="{C3380CC4-5D6E-409C-BE32-E72D297353CC}">
              <c16:uniqueId val="{00000003-B280-4AC9-AD9D-4DC4786896F1}"/>
            </c:ext>
          </c:extLst>
        </c:ser>
        <c:dLbls>
          <c:showLegendKey val="0"/>
          <c:showVal val="0"/>
          <c:showCatName val="0"/>
          <c:showSerName val="0"/>
          <c:showPercent val="0"/>
          <c:showBubbleSize val="0"/>
        </c:dLbls>
        <c:marker val="1"/>
        <c:smooth val="0"/>
        <c:axId val="166649856"/>
        <c:axId val="159290432"/>
      </c:lineChart>
      <c:catAx>
        <c:axId val="166649856"/>
        <c:scaling>
          <c:orientation val="minMax"/>
        </c:scaling>
        <c:delete val="0"/>
        <c:axPos val="b"/>
        <c:numFmt formatCode="General" sourceLinked="1"/>
        <c:majorTickMark val="out"/>
        <c:minorTickMark val="none"/>
        <c:tickLblPos val="nextTo"/>
        <c:crossAx val="159290432"/>
        <c:crosses val="autoZero"/>
        <c:auto val="1"/>
        <c:lblAlgn val="ctr"/>
        <c:lblOffset val="100"/>
        <c:noMultiLvlLbl val="0"/>
      </c:catAx>
      <c:valAx>
        <c:axId val="159290432"/>
        <c:scaling>
          <c:orientation val="minMax"/>
        </c:scaling>
        <c:delete val="0"/>
        <c:axPos val="l"/>
        <c:title>
          <c:tx>
            <c:rich>
              <a:bodyPr rot="-5400000" vert="horz"/>
              <a:lstStyle/>
              <a:p>
                <a:pPr>
                  <a:defRPr/>
                </a:pPr>
                <a:r>
                  <a:rPr lang="en-AU"/>
                  <a:t>Expected</a:t>
                </a:r>
                <a:r>
                  <a:rPr lang="en-AU" baseline="0"/>
                  <a:t> adopted charge revenue ($'000)</a:t>
                </a:r>
                <a:endParaRPr lang="en-AU"/>
              </a:p>
            </c:rich>
          </c:tx>
          <c:overlay val="0"/>
        </c:title>
        <c:numFmt formatCode="&quot;$&quot;#,##0" sourceLinked="0"/>
        <c:majorTickMark val="out"/>
        <c:minorTickMark val="none"/>
        <c:tickLblPos val="nextTo"/>
        <c:crossAx val="166649856"/>
        <c:crosses val="autoZero"/>
        <c:crossBetween val="between"/>
      </c:valAx>
    </c:plotArea>
    <c:legend>
      <c:legendPos val="r"/>
      <c:layout>
        <c:manualLayout>
          <c:xMode val="edge"/>
          <c:yMode val="edge"/>
          <c:x val="0.78336781241828179"/>
          <c:y val="0.40026660366730954"/>
          <c:w val="0.18412131601630977"/>
          <c:h val="0.1994667926653809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AU" sz="2400" baseline="0"/>
              <a:t>Capital Cash Flows</a:t>
            </a:r>
          </a:p>
        </c:rich>
      </c:tx>
      <c:overlay val="1"/>
    </c:title>
    <c:autoTitleDeleted val="0"/>
    <c:plotArea>
      <c:layout>
        <c:manualLayout>
          <c:layoutTarget val="inner"/>
          <c:xMode val="edge"/>
          <c:yMode val="edge"/>
          <c:x val="8.7073105372317966E-2"/>
          <c:y val="0.16199442033983152"/>
          <c:w val="0.76705710037993502"/>
          <c:h val="0.80854616068777785"/>
        </c:manualLayout>
      </c:layout>
      <c:areaChart>
        <c:grouping val="standard"/>
        <c:varyColors val="0"/>
        <c:ser>
          <c:idx val="2"/>
          <c:order val="2"/>
          <c:tx>
            <c:strRef>
              <c:f>'LGIP Cash Flow Analysis'!$B$22</c:f>
              <c:strCache>
                <c:ptCount val="1"/>
                <c:pt idx="0">
                  <c:v>Additional funding required</c:v>
                </c:pt>
              </c:strCache>
            </c:strRef>
          </c:tx>
          <c:cat>
            <c:numRef>
              <c:f>'LGIP Cash Flow Analysis'!$H$8:$Q$8</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'LGIP Cash Flow Analysis'!$H$22:$Q$22</c:f>
              <c:numCache>
                <c:formatCode>"$"#,##0</c:formatCode>
                <c:ptCount val="10"/>
                <c:pt idx="0">
                  <c:v>-44997.536163271638</c:v>
                </c:pt>
                <c:pt idx="1">
                  <c:v>-89995.072326543275</c:v>
                </c:pt>
                <c:pt idx="2">
                  <c:v>-134992.60848981491</c:v>
                </c:pt>
                <c:pt idx="3">
                  <c:v>-179990.14465308655</c:v>
                </c:pt>
                <c:pt idx="4">
                  <c:v>-224987.68081635819</c:v>
                </c:pt>
                <c:pt idx="5">
                  <c:v>-600283.15285280813</c:v>
                </c:pt>
                <c:pt idx="6">
                  <c:v>-975578.62488925806</c:v>
                </c:pt>
                <c:pt idx="7">
                  <c:v>-1350874.096925708</c:v>
                </c:pt>
                <c:pt idx="8">
                  <c:v>-1726169.5689621579</c:v>
                </c:pt>
                <c:pt idx="9">
                  <c:v>-2101465.0409986079</c:v>
                </c:pt>
              </c:numCache>
            </c:numRef>
          </c:val>
          <c:extLst>
            <c:ext xmlns:c16="http://schemas.microsoft.com/office/drawing/2014/chart" uri="{C3380CC4-5D6E-409C-BE32-E72D297353CC}">
              <c16:uniqueId val="{00000000-4FDA-4125-BB6F-FE1B362751B6}"/>
            </c:ext>
          </c:extLst>
        </c:ser>
        <c:dLbls>
          <c:showLegendKey val="0"/>
          <c:showVal val="0"/>
          <c:showCatName val="0"/>
          <c:showSerName val="0"/>
          <c:showPercent val="0"/>
          <c:showBubbleSize val="0"/>
        </c:dLbls>
        <c:axId val="156760064"/>
        <c:axId val="159292736"/>
      </c:areaChart>
      <c:barChart>
        <c:barDir val="col"/>
        <c:grouping val="clustered"/>
        <c:varyColors val="0"/>
        <c:ser>
          <c:idx val="0"/>
          <c:order val="0"/>
          <c:tx>
            <c:strRef>
              <c:f>'LGIP Cash Flow Analysis'!$B$20</c:f>
              <c:strCache>
                <c:ptCount val="1"/>
                <c:pt idx="0">
                  <c:v>Annual Cash Flow ($'000)</c:v>
                </c:pt>
              </c:strCache>
            </c:strRef>
          </c:tx>
          <c:invertIfNegative val="0"/>
          <c:cat>
            <c:numRef>
              <c:f>'LGIP Cash Flow Analysis'!$H$8:$Q$8</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'LGIP Cash Flow Analysis'!$H$20:$Q$20</c:f>
              <c:numCache>
                <c:formatCode>"$"#,##0</c:formatCode>
                <c:ptCount val="10"/>
                <c:pt idx="0">
                  <c:v>-44997.536163271638</c:v>
                </c:pt>
                <c:pt idx="1">
                  <c:v>-44997.536163271638</c:v>
                </c:pt>
                <c:pt idx="2">
                  <c:v>-44997.536163271638</c:v>
                </c:pt>
                <c:pt idx="3">
                  <c:v>-44997.536163271638</c:v>
                </c:pt>
                <c:pt idx="4">
                  <c:v>-44997.536163271638</c:v>
                </c:pt>
                <c:pt idx="5">
                  <c:v>-375295.47203644994</c:v>
                </c:pt>
                <c:pt idx="6">
                  <c:v>-375295.47203644994</c:v>
                </c:pt>
                <c:pt idx="7">
                  <c:v>-375295.47203644994</c:v>
                </c:pt>
                <c:pt idx="8">
                  <c:v>-375295.47203644994</c:v>
                </c:pt>
                <c:pt idx="9">
                  <c:v>-375295.47203644994</c:v>
                </c:pt>
              </c:numCache>
            </c:numRef>
          </c:val>
          <c:extLst>
            <c:ext xmlns:c16="http://schemas.microsoft.com/office/drawing/2014/chart" uri="{C3380CC4-5D6E-409C-BE32-E72D297353CC}">
              <c16:uniqueId val="{00000001-4FDA-4125-BB6F-FE1B362751B6}"/>
            </c:ext>
          </c:extLst>
        </c:ser>
        <c:dLbls>
          <c:showLegendKey val="0"/>
          <c:showVal val="0"/>
          <c:showCatName val="0"/>
          <c:showSerName val="0"/>
          <c:showPercent val="0"/>
          <c:showBubbleSize val="0"/>
        </c:dLbls>
        <c:gapWidth val="150"/>
        <c:axId val="156760064"/>
        <c:axId val="159292736"/>
      </c:barChart>
      <c:lineChart>
        <c:grouping val="standard"/>
        <c:varyColors val="0"/>
        <c:ser>
          <c:idx val="1"/>
          <c:order val="1"/>
          <c:tx>
            <c:strRef>
              <c:f>'LGIP Cash Flow Analysis'!$B$21</c:f>
              <c:strCache>
                <c:ptCount val="1"/>
                <c:pt idx="0">
                  <c:v>Cumulative Cash Flow ($'000)</c:v>
                </c:pt>
              </c:strCache>
            </c:strRef>
          </c:tx>
          <c:marker>
            <c:symbol val="none"/>
          </c:marker>
          <c:cat>
            <c:numRef>
              <c:f>'LGIP Cash Flow Analysis'!$H$8:$Q$8</c:f>
              <c:numCache>
                <c:formatCode>General</c:formatCode>
                <c:ptCount val="10"/>
                <c:pt idx="0">
                  <c:v>2017</c:v>
                </c:pt>
                <c:pt idx="1">
                  <c:v>2018</c:v>
                </c:pt>
                <c:pt idx="2">
                  <c:v>2019</c:v>
                </c:pt>
                <c:pt idx="3">
                  <c:v>2020</c:v>
                </c:pt>
                <c:pt idx="4">
                  <c:v>2021</c:v>
                </c:pt>
                <c:pt idx="5">
                  <c:v>2022</c:v>
                </c:pt>
                <c:pt idx="6">
                  <c:v>2023</c:v>
                </c:pt>
                <c:pt idx="7">
                  <c:v>2024</c:v>
                </c:pt>
                <c:pt idx="8">
                  <c:v>2025</c:v>
                </c:pt>
                <c:pt idx="9">
                  <c:v>2026</c:v>
                </c:pt>
              </c:numCache>
            </c:numRef>
          </c:cat>
          <c:val>
            <c:numRef>
              <c:f>'LGIP Cash Flow Analysis'!$H$21:$Q$21</c:f>
              <c:numCache>
                <c:formatCode>"$"#,##0</c:formatCode>
                <c:ptCount val="10"/>
                <c:pt idx="0">
                  <c:v>-44997.536163271638</c:v>
                </c:pt>
                <c:pt idx="1">
                  <c:v>-89995.072326543275</c:v>
                </c:pt>
                <c:pt idx="2">
                  <c:v>-134992.60848981491</c:v>
                </c:pt>
                <c:pt idx="3">
                  <c:v>-179990.14465308655</c:v>
                </c:pt>
                <c:pt idx="4">
                  <c:v>-224987.68081635819</c:v>
                </c:pt>
                <c:pt idx="5">
                  <c:v>-600283.15285280813</c:v>
                </c:pt>
                <c:pt idx="6">
                  <c:v>-975578.62488925806</c:v>
                </c:pt>
                <c:pt idx="7">
                  <c:v>-1350874.096925708</c:v>
                </c:pt>
                <c:pt idx="8">
                  <c:v>-1726169.5689621579</c:v>
                </c:pt>
                <c:pt idx="9">
                  <c:v>-2101465.0409986079</c:v>
                </c:pt>
              </c:numCache>
            </c:numRef>
          </c:val>
          <c:smooth val="0"/>
          <c:extLst>
            <c:ext xmlns:c16="http://schemas.microsoft.com/office/drawing/2014/chart" uri="{C3380CC4-5D6E-409C-BE32-E72D297353CC}">
              <c16:uniqueId val="{00000002-4FDA-4125-BB6F-FE1B362751B6}"/>
            </c:ext>
          </c:extLst>
        </c:ser>
        <c:dLbls>
          <c:showLegendKey val="0"/>
          <c:showVal val="0"/>
          <c:showCatName val="0"/>
          <c:showSerName val="0"/>
          <c:showPercent val="0"/>
          <c:showBubbleSize val="0"/>
        </c:dLbls>
        <c:marker val="1"/>
        <c:smooth val="0"/>
        <c:axId val="156760064"/>
        <c:axId val="159292736"/>
      </c:lineChart>
      <c:catAx>
        <c:axId val="156760064"/>
        <c:scaling>
          <c:orientation val="minMax"/>
        </c:scaling>
        <c:delete val="0"/>
        <c:axPos val="b"/>
        <c:numFmt formatCode="General" sourceLinked="1"/>
        <c:majorTickMark val="out"/>
        <c:minorTickMark val="none"/>
        <c:tickLblPos val="high"/>
        <c:crossAx val="159292736"/>
        <c:crosses val="autoZero"/>
        <c:auto val="1"/>
        <c:lblAlgn val="ctr"/>
        <c:lblOffset val="100"/>
        <c:noMultiLvlLbl val="0"/>
      </c:catAx>
      <c:valAx>
        <c:axId val="159292736"/>
        <c:scaling>
          <c:orientation val="minMax"/>
        </c:scaling>
        <c:delete val="0"/>
        <c:axPos val="l"/>
        <c:majorGridlines/>
        <c:title>
          <c:tx>
            <c:rich>
              <a:bodyPr rot="-5400000" vert="horz"/>
              <a:lstStyle/>
              <a:p>
                <a:pPr>
                  <a:defRPr/>
                </a:pPr>
                <a:r>
                  <a:rPr lang="en-AU"/>
                  <a:t>$</a:t>
                </a:r>
                <a:r>
                  <a:rPr lang="en-AU" baseline="0"/>
                  <a:t> ('000)</a:t>
                </a:r>
                <a:endParaRPr lang="en-AU"/>
              </a:p>
            </c:rich>
          </c:tx>
          <c:overlay val="0"/>
        </c:title>
        <c:numFmt formatCode="&quot;$&quot;#,##0" sourceLinked="1"/>
        <c:majorTickMark val="out"/>
        <c:minorTickMark val="none"/>
        <c:tickLblPos val="nextTo"/>
        <c:crossAx val="156760064"/>
        <c:crosses val="autoZero"/>
        <c:crossBetween val="between"/>
      </c:valAx>
    </c:plotArea>
    <c:legend>
      <c:legendPos val="r"/>
      <c:layout>
        <c:manualLayout>
          <c:xMode val="edge"/>
          <c:yMode val="edge"/>
          <c:x val="0.86700671442197974"/>
          <c:y val="0.43356803540053362"/>
          <c:w val="0.11684126657564481"/>
          <c:h val="0.30832483193256277"/>
        </c:manualLayout>
      </c:layout>
      <c:overlay val="0"/>
      <c:txPr>
        <a:bodyPr/>
        <a:lstStyle/>
        <a:p>
          <a:pPr>
            <a:defRPr sz="1400" baseline="0"/>
          </a:pPr>
          <a:endParaRPr lang="en-US"/>
        </a:p>
      </c:tx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hyperlink" Target="file:///\\ad\groups\CPS\CPED\CPBranch\SIP\PIP%20Policy%20Project%202\PIP3\LGIP%20reboot%20-%20Financial%20modelling\01%20FM%20Models" TargetMode="External"/><Relationship Id="rId3" Type="http://schemas.openxmlformats.org/officeDocument/2006/relationships/hyperlink" Target="#'Growth (Impervious Area)'!A1"/><Relationship Id="rId7" Type="http://schemas.openxmlformats.org/officeDocument/2006/relationships/hyperlink" Target="#'LGIP Cash Flow Analysis'!A1"/><Relationship Id="rId2" Type="http://schemas.openxmlformats.org/officeDocument/2006/relationships/hyperlink" Target="#'Growth (Residential)'!A1"/><Relationship Id="rId1" Type="http://schemas.openxmlformats.org/officeDocument/2006/relationships/hyperlink" Target="#'Modelling inputs'!A1"/><Relationship Id="rId6" Type="http://schemas.openxmlformats.org/officeDocument/2006/relationships/hyperlink" Target="#'Adopted Charge Revenue Forecast'!A1"/><Relationship Id="rId5" Type="http://schemas.openxmlformats.org/officeDocument/2006/relationships/hyperlink" Target="#'BAICR Charge Lookup'!A1"/><Relationship Id="rId4" Type="http://schemas.openxmlformats.org/officeDocument/2006/relationships/hyperlink" Target="#'Growth (Non-Residential)'!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171450</xdr:colOff>
      <xdr:row>14</xdr:row>
      <xdr:rowOff>28576</xdr:rowOff>
    </xdr:from>
    <xdr:to>
      <xdr:col>3</xdr:col>
      <xdr:colOff>485775</xdr:colOff>
      <xdr:row>21</xdr:row>
      <xdr:rowOff>9526</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23850" y="3714751"/>
          <a:ext cx="1533525" cy="1314450"/>
        </a:xfrm>
        <a:prstGeom prst="rect">
          <a:avLst/>
        </a:prstGeom>
        <a:solidFill>
          <a:schemeClr val="accent1">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Modelling inputs</a:t>
          </a:r>
        </a:p>
        <a:p>
          <a:endParaRPr lang="en-AU" sz="1100"/>
        </a:p>
        <a:p>
          <a:r>
            <a:rPr lang="en-AU" sz="1100"/>
            <a:t>- Modelling</a:t>
          </a:r>
          <a:r>
            <a:rPr lang="en-AU" sz="1100" baseline="0"/>
            <a:t> timeframes</a:t>
          </a:r>
        </a:p>
        <a:p>
          <a:r>
            <a:rPr lang="en-AU" sz="1100" baseline="0"/>
            <a:t>- Financial inputs</a:t>
          </a:r>
        </a:p>
        <a:p>
          <a:r>
            <a:rPr lang="en-AU" sz="1100" baseline="0"/>
            <a:t>- Charging inputs</a:t>
          </a:r>
        </a:p>
        <a:p>
          <a:r>
            <a:rPr lang="en-AU" sz="1100" baseline="0"/>
            <a:t>- Network inputs</a:t>
          </a:r>
        </a:p>
        <a:p>
          <a:r>
            <a:rPr lang="en-AU" sz="1100" baseline="0"/>
            <a:t>- Sources</a:t>
          </a:r>
          <a:endParaRPr lang="en-AU" sz="1100"/>
        </a:p>
      </xdr:txBody>
    </xdr:sp>
    <xdr:clientData/>
  </xdr:twoCellAnchor>
  <xdr:twoCellAnchor>
    <xdr:from>
      <xdr:col>5</xdr:col>
      <xdr:colOff>95250</xdr:colOff>
      <xdr:row>14</xdr:row>
      <xdr:rowOff>19051</xdr:rowOff>
    </xdr:from>
    <xdr:to>
      <xdr:col>8</xdr:col>
      <xdr:colOff>161925</xdr:colOff>
      <xdr:row>18</xdr:row>
      <xdr:rowOff>114300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3143250" y="32575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(Residential</a:t>
          </a:r>
          <a:r>
            <a:rPr lang="en-AU" sz="1100" b="1" u="sng" baseline="0"/>
            <a:t>)</a:t>
          </a:r>
          <a:endParaRPr lang="en-AU" sz="1100" b="1" u="sng"/>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25</xdr:row>
      <xdr:rowOff>171451</xdr:rowOff>
    </xdr:from>
    <xdr:to>
      <xdr:col>8</xdr:col>
      <xdr:colOff>161925</xdr:colOff>
      <xdr:row>30</xdr:row>
      <xdr:rowOff>76200</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3143250" y="55054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(Impervious Area)</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20</xdr:row>
      <xdr:rowOff>1</xdr:rowOff>
    </xdr:from>
    <xdr:to>
      <xdr:col>8</xdr:col>
      <xdr:colOff>161925</xdr:colOff>
      <xdr:row>24</xdr:row>
      <xdr:rowOff>95250</xdr:rowOff>
    </xdr:to>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3143250" y="438150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(Non-Residential)</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9</xdr:col>
      <xdr:colOff>485775</xdr:colOff>
      <xdr:row>17</xdr:row>
      <xdr:rowOff>161925</xdr:rowOff>
    </xdr:from>
    <xdr:to>
      <xdr:col>12</xdr:col>
      <xdr:colOff>361950</xdr:colOff>
      <xdr:row>26</xdr:row>
      <xdr:rowOff>123825</xdr:rowOff>
    </xdr:to>
    <xdr:sp macro="" textlink="">
      <xdr:nvSpPr>
        <xdr:cNvPr id="13" name="Diamond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5972175" y="5495925"/>
          <a:ext cx="1704975" cy="1676400"/>
        </a:xfrm>
        <a:prstGeom prst="diamond">
          <a:avLst/>
        </a:prstGeom>
        <a:solidFill>
          <a:schemeClr val="accent6">
            <a:lumMod val="20000"/>
            <a:lumOff val="80000"/>
          </a:schemeClr>
        </a:solidFill>
        <a:ln>
          <a:solidFill>
            <a:schemeClr val="accent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i="1">
              <a:solidFill>
                <a:sysClr val="windowText" lastClr="000000"/>
              </a:solidFill>
            </a:rPr>
            <a:t>BAICR5</a:t>
          </a:r>
          <a:endParaRPr lang="en-AU" sz="1100" i="0">
            <a:solidFill>
              <a:sysClr val="windowText" lastClr="000000"/>
            </a:solidFill>
          </a:endParaRPr>
        </a:p>
        <a:p>
          <a:pPr algn="ctr"/>
          <a:r>
            <a:rPr lang="en-AU" sz="1100" i="0">
              <a:solidFill>
                <a:sysClr val="windowText" lastClr="000000"/>
              </a:solidFill>
            </a:rPr>
            <a:t>Charge</a:t>
          </a:r>
          <a:r>
            <a:rPr lang="en-AU" sz="1100" i="0" baseline="0">
              <a:solidFill>
                <a:sysClr val="windowText" lastClr="000000"/>
              </a:solidFill>
            </a:rPr>
            <a:t> rate lookup</a:t>
          </a:r>
          <a:endParaRPr lang="en-AU" sz="1100" i="1">
            <a:solidFill>
              <a:sysClr val="windowText" lastClr="000000"/>
            </a:solidFill>
          </a:endParaRPr>
        </a:p>
      </xdr:txBody>
    </xdr:sp>
    <xdr:clientData/>
  </xdr:twoCellAnchor>
  <xdr:twoCellAnchor>
    <xdr:from>
      <xdr:col>14</xdr:col>
      <xdr:colOff>19050</xdr:colOff>
      <xdr:row>19</xdr:row>
      <xdr:rowOff>133352</xdr:rowOff>
    </xdr:from>
    <xdr:to>
      <xdr:col>17</xdr:col>
      <xdr:colOff>85725</xdr:colOff>
      <xdr:row>24</xdr:row>
      <xdr:rowOff>161926</xdr:rowOff>
    </xdr:to>
    <xdr:sp macro="" textlink="">
      <xdr:nvSpPr>
        <xdr:cNvPr id="14" name="TextBox 13">
          <a:hlinkClick xmlns:r="http://schemas.openxmlformats.org/officeDocument/2006/relationships" r:id="rId6"/>
          <a:extLst>
            <a:ext uri="{FF2B5EF4-FFF2-40B4-BE49-F238E27FC236}">
              <a16:creationId xmlns:a16="http://schemas.microsoft.com/office/drawing/2014/main" id="{00000000-0008-0000-0000-00000E000000}"/>
            </a:ext>
          </a:extLst>
        </xdr:cNvPr>
        <xdr:cNvSpPr txBox="1"/>
      </xdr:nvSpPr>
      <xdr:spPr>
        <a:xfrm>
          <a:off x="8553450" y="58483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Adopted  Charge</a:t>
          </a:r>
          <a:r>
            <a:rPr lang="en-AU" sz="1100" b="1" u="sng" baseline="0"/>
            <a:t> Revenue Forecast</a:t>
          </a:r>
          <a:endParaRPr lang="en-AU" sz="1100" b="1" u="sng"/>
        </a:p>
        <a:p>
          <a:endParaRPr lang="en-AU" sz="1100"/>
        </a:p>
        <a:p>
          <a:r>
            <a:rPr lang="en-AU" sz="1100"/>
            <a:t>- Summary of expected revenue</a:t>
          </a:r>
          <a:endParaRPr lang="en-AU" sz="1100" baseline="0"/>
        </a:p>
      </xdr:txBody>
    </xdr:sp>
    <xdr:clientData/>
  </xdr:twoCellAnchor>
  <xdr:twoCellAnchor>
    <xdr:from>
      <xdr:col>18</xdr:col>
      <xdr:colOff>352425</xdr:colOff>
      <xdr:row>26</xdr:row>
      <xdr:rowOff>123827</xdr:rowOff>
    </xdr:from>
    <xdr:to>
      <xdr:col>21</xdr:col>
      <xdr:colOff>419100</xdr:colOff>
      <xdr:row>31</xdr:row>
      <xdr:rowOff>152401</xdr:rowOff>
    </xdr:to>
    <xdr:sp macro="" textlink="">
      <xdr:nvSpPr>
        <xdr:cNvPr id="15" name="TextBox 14">
          <a:hlinkClick xmlns:r="http://schemas.openxmlformats.org/officeDocument/2006/relationships" r:id="rId7"/>
          <a:extLst>
            <a:ext uri="{FF2B5EF4-FFF2-40B4-BE49-F238E27FC236}">
              <a16:creationId xmlns:a16="http://schemas.microsoft.com/office/drawing/2014/main" id="{00000000-0008-0000-0000-00000F000000}"/>
            </a:ext>
          </a:extLst>
        </xdr:cNvPr>
        <xdr:cNvSpPr txBox="1"/>
      </xdr:nvSpPr>
      <xdr:spPr>
        <a:xfrm>
          <a:off x="11325225" y="72199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Cash Flow Analysis</a:t>
          </a:r>
        </a:p>
        <a:p>
          <a:endParaRPr lang="en-AU" sz="1100"/>
        </a:p>
        <a:p>
          <a:r>
            <a:rPr lang="en-AU" sz="1100"/>
            <a:t>- Summary of annual</a:t>
          </a:r>
          <a:r>
            <a:rPr lang="en-AU" sz="1100" baseline="0"/>
            <a:t> and cumulative cash flows</a:t>
          </a:r>
        </a:p>
        <a:p>
          <a:endParaRPr lang="en-AU" sz="1100"/>
        </a:p>
      </xdr:txBody>
    </xdr:sp>
    <xdr:clientData/>
  </xdr:twoCellAnchor>
  <xdr:twoCellAnchor>
    <xdr:from>
      <xdr:col>8</xdr:col>
      <xdr:colOff>161925</xdr:colOff>
      <xdr:row>16</xdr:row>
      <xdr:rowOff>66676</xdr:rowOff>
    </xdr:from>
    <xdr:to>
      <xdr:col>9</xdr:col>
      <xdr:colOff>485775</xdr:colOff>
      <xdr:row>22</xdr:row>
      <xdr:rowOff>47625</xdr:rowOff>
    </xdr:to>
    <xdr:cxnSp macro="">
      <xdr:nvCxnSpPr>
        <xdr:cNvPr id="17" name="Elbow Connector 16">
          <a:extLst>
            <a:ext uri="{FF2B5EF4-FFF2-40B4-BE49-F238E27FC236}">
              <a16:creationId xmlns:a16="http://schemas.microsoft.com/office/drawing/2014/main" id="{00000000-0008-0000-0000-000011000000}"/>
            </a:ext>
          </a:extLst>
        </xdr:cNvPr>
        <xdr:cNvCxnSpPr>
          <a:stCxn id="7" idx="3"/>
          <a:endCxn id="13" idx="1"/>
        </xdr:cNvCxnSpPr>
      </xdr:nvCxnSpPr>
      <xdr:spPr>
        <a:xfrm>
          <a:off x="5038725" y="5210176"/>
          <a:ext cx="933450" cy="1123949"/>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28</xdr:row>
      <xdr:rowOff>28576</xdr:rowOff>
    </xdr:to>
    <xdr:cxnSp macro="">
      <xdr:nvCxnSpPr>
        <xdr:cNvPr id="19" name="Elbow Connector 18">
          <a:extLst>
            <a:ext uri="{FF2B5EF4-FFF2-40B4-BE49-F238E27FC236}">
              <a16:creationId xmlns:a16="http://schemas.microsoft.com/office/drawing/2014/main" id="{00000000-0008-0000-0000-000013000000}"/>
            </a:ext>
          </a:extLst>
        </xdr:cNvPr>
        <xdr:cNvCxnSpPr>
          <a:stCxn id="9" idx="3"/>
          <a:endCxn id="13" idx="1"/>
        </xdr:cNvCxnSpPr>
      </xdr:nvCxnSpPr>
      <xdr:spPr>
        <a:xfrm flipV="1">
          <a:off x="5038725" y="6334125"/>
          <a:ext cx="933450" cy="1123951"/>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22</xdr:row>
      <xdr:rowOff>47626</xdr:rowOff>
    </xdr:to>
    <xdr:cxnSp macro="">
      <xdr:nvCxnSpPr>
        <xdr:cNvPr id="21" name="Straight Arrow Connector 20">
          <a:extLst>
            <a:ext uri="{FF2B5EF4-FFF2-40B4-BE49-F238E27FC236}">
              <a16:creationId xmlns:a16="http://schemas.microsoft.com/office/drawing/2014/main" id="{00000000-0008-0000-0000-000015000000}"/>
            </a:ext>
          </a:extLst>
        </xdr:cNvPr>
        <xdr:cNvCxnSpPr>
          <a:stCxn id="10" idx="3"/>
          <a:endCxn id="13" idx="1"/>
        </xdr:cNvCxnSpPr>
      </xdr:nvCxnSpPr>
      <xdr:spPr>
        <a:xfrm flipV="1">
          <a:off x="5038725" y="6334125"/>
          <a:ext cx="933450" cy="1"/>
        </a:xfrm>
        <a:prstGeom prst="straightConnector1">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361950</xdr:colOff>
      <xdr:row>22</xdr:row>
      <xdr:rowOff>47625</xdr:rowOff>
    </xdr:from>
    <xdr:to>
      <xdr:col>14</xdr:col>
      <xdr:colOff>19050</xdr:colOff>
      <xdr:row>22</xdr:row>
      <xdr:rowOff>52389</xdr:rowOff>
    </xdr:to>
    <xdr:cxnSp macro="">
      <xdr:nvCxnSpPr>
        <xdr:cNvPr id="26" name="Straight Arrow Connector 25">
          <a:extLst>
            <a:ext uri="{FF2B5EF4-FFF2-40B4-BE49-F238E27FC236}">
              <a16:creationId xmlns:a16="http://schemas.microsoft.com/office/drawing/2014/main" id="{00000000-0008-0000-0000-00001A000000}"/>
            </a:ext>
          </a:extLst>
        </xdr:cNvPr>
        <xdr:cNvCxnSpPr>
          <a:stCxn id="13" idx="3"/>
          <a:endCxn id="14" idx="1"/>
        </xdr:cNvCxnSpPr>
      </xdr:nvCxnSpPr>
      <xdr:spPr>
        <a:xfrm>
          <a:off x="7677150" y="6334125"/>
          <a:ext cx="876300" cy="4764"/>
        </a:xfrm>
        <a:prstGeom prst="straightConnector1">
          <a:avLst/>
        </a:prstGeom>
        <a:ln>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31</xdr:row>
      <xdr:rowOff>161927</xdr:rowOff>
    </xdr:from>
    <xdr:to>
      <xdr:col>8</xdr:col>
      <xdr:colOff>161925</xdr:colOff>
      <xdr:row>37</xdr:row>
      <xdr:rowOff>47626</xdr:rowOff>
    </xdr:to>
    <xdr:sp macro="" textlink="">
      <xdr:nvSpPr>
        <xdr:cNvPr id="27" name="TextBox 26">
          <a:hlinkClick xmlns:r="http://schemas.openxmlformats.org/officeDocument/2006/relationships" r:id="rId8"/>
          <a:extLst>
            <a:ext uri="{FF2B5EF4-FFF2-40B4-BE49-F238E27FC236}">
              <a16:creationId xmlns:a16="http://schemas.microsoft.com/office/drawing/2014/main" id="{00000000-0008-0000-0000-00001B000000}"/>
            </a:ext>
          </a:extLst>
        </xdr:cNvPr>
        <xdr:cNvSpPr txBox="1"/>
      </xdr:nvSpPr>
      <xdr:spPr>
        <a:xfrm>
          <a:off x="3143250" y="7067552"/>
          <a:ext cx="1895475" cy="1028699"/>
        </a:xfrm>
        <a:prstGeom prst="rect">
          <a:avLst/>
        </a:prstGeom>
        <a:solidFill>
          <a:schemeClr val="accent2">
            <a:lumMod val="40000"/>
            <a:lumOff val="60000"/>
          </a:schemeClr>
        </a:solidFill>
        <a:ln w="28575" cap="flat" cmpd="sng">
          <a:solidFill>
            <a:srgbClr val="FF0000"/>
          </a:solidFill>
          <a:prstDash val="dash"/>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Infrastructure</a:t>
          </a:r>
          <a:r>
            <a:rPr lang="en-AU" sz="1100" b="1" u="sng" baseline="0"/>
            <a:t> Network Financial Models (external)</a:t>
          </a:r>
          <a:endParaRPr lang="en-AU" sz="1100" b="1" u="sng"/>
        </a:p>
        <a:p>
          <a:endParaRPr lang="en-AU" sz="1100"/>
        </a:p>
        <a:p>
          <a:r>
            <a:rPr lang="en-AU" sz="1100"/>
            <a:t>- Planned network costs</a:t>
          </a:r>
          <a:endParaRPr lang="en-AU" sz="1100" baseline="0"/>
        </a:p>
        <a:p>
          <a:r>
            <a:rPr lang="en-AU" sz="1100" baseline="0"/>
            <a:t>- Expenditure schedule</a:t>
          </a:r>
        </a:p>
        <a:p>
          <a:endParaRPr lang="en-AU" sz="1100"/>
        </a:p>
      </xdr:txBody>
    </xdr:sp>
    <xdr:clientData/>
  </xdr:twoCellAnchor>
  <xdr:twoCellAnchor>
    <xdr:from>
      <xdr:col>8</xdr:col>
      <xdr:colOff>161925</xdr:colOff>
      <xdr:row>29</xdr:row>
      <xdr:rowOff>42864</xdr:rowOff>
    </xdr:from>
    <xdr:to>
      <xdr:col>18</xdr:col>
      <xdr:colOff>352425</xdr:colOff>
      <xdr:row>34</xdr:row>
      <xdr:rowOff>104777</xdr:rowOff>
    </xdr:to>
    <xdr:cxnSp macro="">
      <xdr:nvCxnSpPr>
        <xdr:cNvPr id="29" name="Elbow Connector 28">
          <a:extLst>
            <a:ext uri="{FF2B5EF4-FFF2-40B4-BE49-F238E27FC236}">
              <a16:creationId xmlns:a16="http://schemas.microsoft.com/office/drawing/2014/main" id="{00000000-0008-0000-0000-00001D000000}"/>
            </a:ext>
          </a:extLst>
        </xdr:cNvPr>
        <xdr:cNvCxnSpPr>
          <a:stCxn id="27" idx="3"/>
          <a:endCxn id="15" idx="1"/>
        </xdr:cNvCxnSpPr>
      </xdr:nvCxnSpPr>
      <xdr:spPr>
        <a:xfrm flipV="1">
          <a:off x="5038725" y="6567489"/>
          <a:ext cx="6286500" cy="1014413"/>
        </a:xfrm>
        <a:prstGeom prst="bentConnector3">
          <a:avLst>
            <a:gd name="adj1" fmla="val 93030"/>
          </a:avLst>
        </a:prstGeom>
        <a:ln>
          <a:solidFill>
            <a:sysClr val="windowText" lastClr="00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22</xdr:row>
      <xdr:rowOff>52389</xdr:rowOff>
    </xdr:from>
    <xdr:to>
      <xdr:col>18</xdr:col>
      <xdr:colOff>352425</xdr:colOff>
      <xdr:row>29</xdr:row>
      <xdr:rowOff>42864</xdr:rowOff>
    </xdr:to>
    <xdr:cxnSp macro="">
      <xdr:nvCxnSpPr>
        <xdr:cNvPr id="31" name="Elbow Connector 30">
          <a:extLst>
            <a:ext uri="{FF2B5EF4-FFF2-40B4-BE49-F238E27FC236}">
              <a16:creationId xmlns:a16="http://schemas.microsoft.com/office/drawing/2014/main" id="{00000000-0008-0000-0000-00001F000000}"/>
            </a:ext>
          </a:extLst>
        </xdr:cNvPr>
        <xdr:cNvCxnSpPr>
          <a:stCxn id="14" idx="3"/>
          <a:endCxn id="15" idx="1"/>
        </xdr:cNvCxnSpPr>
      </xdr:nvCxnSpPr>
      <xdr:spPr>
        <a:xfrm>
          <a:off x="10448925" y="6386514"/>
          <a:ext cx="876300" cy="1323975"/>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6</xdr:col>
          <xdr:colOff>19050</xdr:colOff>
          <xdr:row>44</xdr:row>
          <xdr:rowOff>19050</xdr:rowOff>
        </xdr:from>
        <xdr:to>
          <xdr:col>8</xdr:col>
          <xdr:colOff>241300</xdr:colOff>
          <xdr:row>44</xdr:row>
          <xdr:rowOff>304800</xdr:rowOff>
        </xdr:to>
        <xdr:sp macro="" textlink="">
          <xdr:nvSpPr>
            <xdr:cNvPr id="1026" name="btnAdminAccess"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AU" sz="1100" b="0" i="0" u="none" strike="noStrike" baseline="0">
                  <a:solidFill>
                    <a:srgbClr val="000000"/>
                  </a:solidFill>
                  <a:latin typeface="Calibri"/>
                  <a:cs typeface="Calibri"/>
                </a:rPr>
                <a:t>Change Admin Access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4762</xdr:rowOff>
    </xdr:from>
    <xdr:to>
      <xdr:col>15</xdr:col>
      <xdr:colOff>590550</xdr:colOff>
      <xdr:row>41</xdr:row>
      <xdr:rowOff>38100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38099</xdr:rowOff>
    </xdr:from>
    <xdr:to>
      <xdr:col>15</xdr:col>
      <xdr:colOff>857250</xdr:colOff>
      <xdr:row>50</xdr:row>
      <xdr:rowOff>79374</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www.brisbane.qld.gov.au/sites/default/files/20150706-infrastructure_charges-baicr_5-resolution.docx"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B1:I45"/>
  <sheetViews>
    <sheetView tabSelected="1" zoomScale="70" zoomScaleNormal="70" workbookViewId="0"/>
  </sheetViews>
  <sheetFormatPr defaultColWidth="9.1796875" defaultRowHeight="14.5" x14ac:dyDescent="0.35"/>
  <cols>
    <col min="1" max="1" width="2.26953125" style="1" customWidth="1"/>
    <col min="2" max="2" width="9.1796875" style="1" customWidth="1"/>
    <col min="3" max="3" width="21.26953125" style="1" customWidth="1"/>
    <col min="4" max="4" width="1.7265625" style="1" customWidth="1"/>
    <col min="5" max="16384" width="9.1796875" style="1"/>
  </cols>
  <sheetData>
    <row r="1" spans="2:4" s="179" customFormat="1" ht="20" thickBot="1" x14ac:dyDescent="0.5">
      <c r="B1" s="179" t="s">
        <v>292</v>
      </c>
    </row>
    <row r="2" spans="2:4" s="179" customFormat="1" ht="20.5" thickTop="1" thickBot="1" x14ac:dyDescent="0.5">
      <c r="B2" s="179" t="s">
        <v>374</v>
      </c>
    </row>
    <row r="3" spans="2:4" s="179" customFormat="1" ht="20.5" thickTop="1" thickBot="1" x14ac:dyDescent="0.5"/>
    <row r="4" spans="2:4" s="179" customFormat="1" ht="20.5" thickTop="1" thickBot="1" x14ac:dyDescent="0.5"/>
    <row r="5" spans="2:4" s="179" customFormat="1" ht="20.5" thickTop="1" thickBot="1" x14ac:dyDescent="0.5">
      <c r="B5" s="179" t="s">
        <v>375</v>
      </c>
    </row>
    <row r="6" spans="2:4" ht="15" thickTop="1" x14ac:dyDescent="0.35"/>
    <row r="7" spans="2:4" x14ac:dyDescent="0.35">
      <c r="B7" s="1" t="s">
        <v>376</v>
      </c>
      <c r="C7" s="170" t="s">
        <v>406</v>
      </c>
      <c r="D7" s="2"/>
    </row>
    <row r="8" spans="2:4" x14ac:dyDescent="0.35">
      <c r="B8" s="1" t="s">
        <v>377</v>
      </c>
      <c r="C8" s="171" t="s">
        <v>407</v>
      </c>
      <c r="D8" s="3"/>
    </row>
    <row r="9" spans="2:4" x14ac:dyDescent="0.35">
      <c r="B9" s="1" t="s">
        <v>378</v>
      </c>
      <c r="C9" s="172" t="s">
        <v>292</v>
      </c>
      <c r="D9" s="3"/>
    </row>
    <row r="12" spans="2:4" ht="18.5" x14ac:dyDescent="0.45">
      <c r="B12" s="4" t="s">
        <v>391</v>
      </c>
    </row>
    <row r="45" spans="3:9" ht="27" customHeight="1" x14ac:dyDescent="0.35">
      <c r="C45" s="183" t="s">
        <v>403</v>
      </c>
      <c r="D45" s="183"/>
      <c r="E45" s="183"/>
      <c r="F45" s="169" t="s">
        <v>404</v>
      </c>
      <c r="G45" s="5"/>
      <c r="H45" s="5"/>
      <c r="I45" s="5"/>
    </row>
  </sheetData>
  <mergeCells count="1">
    <mergeCell ref="C45:E45"/>
  </mergeCells>
  <pageMargins left="0.25" right="0.25" top="0.75" bottom="0.75" header="0.3" footer="0.3"/>
  <pageSetup paperSize="9" scale="71" orientation="landscape" r:id="rId1"/>
  <headerFooter>
    <oddFooter>&amp;C_x000D_&amp;1#&amp;"Arial"&amp;10&amp;KFF0000 SECURITY LABEL: OFFICIAL</oddFooter>
  </headerFooter>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6" r:id="rId5" name="btnAdminAccess">
              <controlPr defaultSize="0" print="0" autoFill="0" autoPict="0" macro="[0]!ChangeAdminAccess_Click">
                <anchor moveWithCells="1" sizeWithCells="1">
                  <from>
                    <xdr:col>6</xdr:col>
                    <xdr:colOff>19050</xdr:colOff>
                    <xdr:row>44</xdr:row>
                    <xdr:rowOff>19050</xdr:rowOff>
                  </from>
                  <to>
                    <xdr:col>8</xdr:col>
                    <xdr:colOff>241300</xdr:colOff>
                    <xdr:row>44</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pageSetUpPr fitToPage="1"/>
  </sheetPr>
  <dimension ref="A1:G44"/>
  <sheetViews>
    <sheetView workbookViewId="0">
      <selection activeCell="C5" sqref="C5"/>
    </sheetView>
  </sheetViews>
  <sheetFormatPr defaultColWidth="9.1796875" defaultRowHeight="14.5" x14ac:dyDescent="0.35"/>
  <cols>
    <col min="1" max="1" width="10.7265625" style="1" customWidth="1"/>
    <col min="2" max="2" width="3.81640625" style="1" customWidth="1"/>
    <col min="3" max="3" width="34.1796875" style="1" bestFit="1" customWidth="1"/>
    <col min="4" max="4" width="1.7265625" style="1" customWidth="1"/>
    <col min="5" max="5" width="16.81640625" style="1" bestFit="1" customWidth="1"/>
    <col min="6" max="6" width="1.7265625" style="1" customWidth="1"/>
    <col min="7" max="7" width="67.7265625" style="1" bestFit="1" customWidth="1"/>
    <col min="8" max="16384" width="9.1796875" style="1"/>
  </cols>
  <sheetData>
    <row r="1" spans="1:7" s="179" customFormat="1" ht="20" thickBot="1" x14ac:dyDescent="0.5">
      <c r="A1" s="179" t="s">
        <v>291</v>
      </c>
    </row>
    <row r="2" spans="1:7" s="179" customFormat="1" ht="20.5" thickTop="1" thickBot="1" x14ac:dyDescent="0.5">
      <c r="A2" s="179" t="s">
        <v>292</v>
      </c>
    </row>
    <row r="3" spans="1:7" ht="15" thickTop="1" x14ac:dyDescent="0.35">
      <c r="A3" s="6" t="str">
        <f>Coversheet!C8</f>
        <v>Effective 10 December 2021</v>
      </c>
      <c r="B3" s="6"/>
    </row>
    <row r="4" spans="1:7" x14ac:dyDescent="0.35">
      <c r="A4" s="7" t="s">
        <v>310</v>
      </c>
    </row>
    <row r="5" spans="1:7" ht="20" thickBot="1" x14ac:dyDescent="0.5">
      <c r="A5" s="8" t="s">
        <v>311</v>
      </c>
      <c r="C5" s="179" t="s">
        <v>351</v>
      </c>
    </row>
    <row r="6" spans="1:7" ht="15" thickTop="1" x14ac:dyDescent="0.35"/>
    <row r="7" spans="1:7" ht="15" customHeight="1" x14ac:dyDescent="0.35">
      <c r="C7" s="10" t="s">
        <v>352</v>
      </c>
      <c r="E7" s="11" t="s">
        <v>390</v>
      </c>
      <c r="G7" s="10" t="s">
        <v>362</v>
      </c>
    </row>
    <row r="8" spans="1:7" ht="3.75" customHeight="1" x14ac:dyDescent="0.35"/>
    <row r="9" spans="1:7" ht="15" customHeight="1" x14ac:dyDescent="0.35">
      <c r="C9" s="10" t="s">
        <v>353</v>
      </c>
    </row>
    <row r="10" spans="1:7" ht="3.75" customHeight="1" x14ac:dyDescent="0.35"/>
    <row r="11" spans="1:7" x14ac:dyDescent="0.35">
      <c r="C11" s="12" t="s">
        <v>361</v>
      </c>
      <c r="E11" s="13">
        <v>2016</v>
      </c>
      <c r="G11" s="12" t="s">
        <v>366</v>
      </c>
    </row>
    <row r="12" spans="1:7" x14ac:dyDescent="0.35">
      <c r="C12" s="12" t="s">
        <v>360</v>
      </c>
      <c r="E12" s="13">
        <v>2026</v>
      </c>
      <c r="G12" s="12" t="s">
        <v>309</v>
      </c>
    </row>
    <row r="13" spans="1:7" x14ac:dyDescent="0.35">
      <c r="C13" s="12" t="s">
        <v>359</v>
      </c>
      <c r="E13" s="14">
        <f>E12-E11</f>
        <v>10</v>
      </c>
      <c r="G13" s="12" t="s">
        <v>309</v>
      </c>
    </row>
    <row r="15" spans="1:7" x14ac:dyDescent="0.35">
      <c r="C15" s="10" t="s">
        <v>354</v>
      </c>
    </row>
    <row r="16" spans="1:7" ht="3.75" customHeight="1" x14ac:dyDescent="0.35">
      <c r="B16" s="184"/>
      <c r="C16" s="15"/>
    </row>
    <row r="17" spans="2:7" ht="15" customHeight="1" x14ac:dyDescent="0.35">
      <c r="B17" s="184"/>
      <c r="C17" s="12" t="s">
        <v>358</v>
      </c>
      <c r="E17" s="16"/>
      <c r="G17" s="17" t="s">
        <v>399</v>
      </c>
    </row>
    <row r="18" spans="2:7" x14ac:dyDescent="0.35">
      <c r="B18" s="184"/>
      <c r="C18" s="12" t="s">
        <v>357</v>
      </c>
      <c r="E18" s="16"/>
      <c r="G18" s="17" t="s">
        <v>399</v>
      </c>
    </row>
    <row r="19" spans="2:7" ht="3.75" customHeight="1" x14ac:dyDescent="0.35">
      <c r="B19" s="184"/>
      <c r="C19" s="15"/>
    </row>
    <row r="20" spans="2:7" x14ac:dyDescent="0.35">
      <c r="B20" s="184"/>
      <c r="C20" s="12" t="s">
        <v>355</v>
      </c>
      <c r="E20" s="18">
        <f>E18+E17</f>
        <v>0</v>
      </c>
      <c r="G20" s="17" t="s">
        <v>399</v>
      </c>
    </row>
    <row r="21" spans="2:7" ht="5.15" customHeight="1" x14ac:dyDescent="0.35">
      <c r="B21" s="184"/>
      <c r="C21" s="15"/>
    </row>
    <row r="22" spans="2:7" x14ac:dyDescent="0.35">
      <c r="B22" s="184"/>
      <c r="C22" s="12" t="s">
        <v>356</v>
      </c>
      <c r="E22" s="16">
        <v>5.91E-2</v>
      </c>
      <c r="G22" s="12" t="s">
        <v>388</v>
      </c>
    </row>
    <row r="23" spans="2:7" ht="5.15" customHeight="1" x14ac:dyDescent="0.35">
      <c r="B23" s="184"/>
      <c r="C23" s="15"/>
    </row>
    <row r="24" spans="2:7" x14ac:dyDescent="0.35">
      <c r="B24" s="184"/>
      <c r="C24" s="19" t="s">
        <v>389</v>
      </c>
      <c r="E24" s="20">
        <f>IF(OR(WACC_override="",WACC_override=0),WACC_Calculated,WACC_override)</f>
        <v>5.91E-2</v>
      </c>
      <c r="G24" s="12" t="s">
        <v>363</v>
      </c>
    </row>
    <row r="26" spans="2:7" x14ac:dyDescent="0.35">
      <c r="C26" s="10" t="s">
        <v>364</v>
      </c>
    </row>
    <row r="27" spans="2:7" ht="3.75" customHeight="1" x14ac:dyDescent="0.35"/>
    <row r="28" spans="2:7" x14ac:dyDescent="0.35">
      <c r="C28" s="12" t="s">
        <v>384</v>
      </c>
      <c r="E28" s="16" t="s">
        <v>365</v>
      </c>
      <c r="G28" s="21" t="s">
        <v>294</v>
      </c>
    </row>
    <row r="29" spans="2:7" ht="3.75" customHeight="1" x14ac:dyDescent="0.35"/>
    <row r="30" spans="2:7" x14ac:dyDescent="0.35">
      <c r="C30" s="12" t="s">
        <v>381</v>
      </c>
      <c r="E30" s="16" t="s">
        <v>382</v>
      </c>
      <c r="G30" s="17" t="s">
        <v>399</v>
      </c>
    </row>
    <row r="32" spans="2:7" x14ac:dyDescent="0.35">
      <c r="C32" s="10" t="s">
        <v>373</v>
      </c>
    </row>
    <row r="33" spans="3:7" ht="3.75" customHeight="1" x14ac:dyDescent="0.35"/>
    <row r="34" spans="3:7" x14ac:dyDescent="0.35">
      <c r="C34" s="12" t="s">
        <v>338</v>
      </c>
      <c r="G34" s="22" t="s">
        <v>367</v>
      </c>
    </row>
    <row r="35" spans="3:7" ht="3.75" customHeight="1" x14ac:dyDescent="0.35"/>
    <row r="36" spans="3:7" x14ac:dyDescent="0.35">
      <c r="C36" s="12" t="s">
        <v>339</v>
      </c>
      <c r="G36" s="22" t="s">
        <v>368</v>
      </c>
    </row>
    <row r="37" spans="3:7" ht="3.75" customHeight="1" x14ac:dyDescent="0.35"/>
    <row r="38" spans="3:7" x14ac:dyDescent="0.35">
      <c r="C38" s="12" t="s">
        <v>340</v>
      </c>
      <c r="G38" s="22" t="s">
        <v>369</v>
      </c>
    </row>
    <row r="39" spans="3:7" ht="3.75" customHeight="1" x14ac:dyDescent="0.35"/>
    <row r="40" spans="3:7" x14ac:dyDescent="0.35">
      <c r="C40" s="12" t="s">
        <v>341</v>
      </c>
      <c r="G40" s="22" t="s">
        <v>370</v>
      </c>
    </row>
    <row r="41" spans="3:7" ht="3.75" customHeight="1" x14ac:dyDescent="0.35"/>
    <row r="42" spans="3:7" x14ac:dyDescent="0.35">
      <c r="C42" s="12" t="s">
        <v>342</v>
      </c>
      <c r="G42" s="22" t="s">
        <v>371</v>
      </c>
    </row>
    <row r="43" spans="3:7" ht="3.75" customHeight="1" x14ac:dyDescent="0.35"/>
    <row r="44" spans="3:7" x14ac:dyDescent="0.35">
      <c r="C44" s="12" t="s">
        <v>343</v>
      </c>
      <c r="G44" s="22" t="s">
        <v>372</v>
      </c>
    </row>
  </sheetData>
  <mergeCells count="1">
    <mergeCell ref="B16:B24"/>
  </mergeCells>
  <dataValidations disablePrompts="1" count="1">
    <dataValidation type="list" allowBlank="1" showInputMessage="1" showErrorMessage="1" sqref="E30" xr:uid="{00000000-0002-0000-0100-000000000000}">
      <formula1>"Default,Alternate charge"</formula1>
    </dataValidation>
  </dataValidations>
  <hyperlinks>
    <hyperlink ref="G28" r:id="rId1" xr:uid="{00000000-0004-0000-0100-000000000000}"/>
  </hyperlinks>
  <pageMargins left="0.23622047244094491" right="0.23622047244094491" top="0.74803149606299213" bottom="0.74803149606299213" header="0.31496062992125984" footer="0.31496062992125984"/>
  <pageSetup paperSize="9" scale="92" orientation="landscape" r:id="rId2"/>
  <headerFooter>
    <oddFooter>&amp;C_x000D_&amp;1#&amp;"Arial"&amp;10&amp;KFF0000 SECURITY LABEL: OFFICIAL</oddFooter>
  </headerFooter>
  <customProperties>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pageSetUpPr fitToPage="1"/>
  </sheetPr>
  <dimension ref="A1:Q51"/>
  <sheetViews>
    <sheetView topLeftCell="A25" workbookViewId="0">
      <selection activeCell="A33" sqref="A33:C33"/>
    </sheetView>
  </sheetViews>
  <sheetFormatPr defaultColWidth="9.1796875" defaultRowHeight="14.5" x14ac:dyDescent="0.35"/>
  <cols>
    <col min="1" max="1" width="10.453125" style="1" customWidth="1"/>
    <col min="2" max="2" width="40.453125" style="1" customWidth="1"/>
    <col min="3" max="3" width="53" style="1" customWidth="1"/>
    <col min="4" max="14" width="11.7265625" style="1" customWidth="1"/>
    <col min="15" max="15" width="9.1796875" style="1" customWidth="1"/>
    <col min="16" max="17" width="11.7265625" style="1" customWidth="1"/>
    <col min="18" max="16384" width="9.1796875" style="1"/>
  </cols>
  <sheetData>
    <row r="1" spans="1:12" s="179" customFormat="1" ht="20" thickBot="1" x14ac:dyDescent="0.5">
      <c r="A1" s="179" t="s">
        <v>291</v>
      </c>
    </row>
    <row r="2" spans="1:12" s="179" customFormat="1" ht="20.5" thickTop="1" thickBot="1" x14ac:dyDescent="0.5">
      <c r="A2" s="179" t="s">
        <v>292</v>
      </c>
    </row>
    <row r="3" spans="1:12" ht="15" thickTop="1" x14ac:dyDescent="0.35">
      <c r="A3" s="6" t="str">
        <f>Coversheet!C8</f>
        <v>Effective 10 December 2021</v>
      </c>
      <c r="D3" s="7" t="s">
        <v>310</v>
      </c>
    </row>
    <row r="4" spans="1:12" x14ac:dyDescent="0.35">
      <c r="D4" s="8" t="s">
        <v>311</v>
      </c>
    </row>
    <row r="5" spans="1:12" ht="17.5" thickBot="1" x14ac:dyDescent="0.45">
      <c r="A5" s="182">
        <v>1.1000000000000001</v>
      </c>
      <c r="B5" s="182" t="s">
        <v>318</v>
      </c>
      <c r="C5" s="182"/>
    </row>
    <row r="6" spans="1:12" ht="15" thickTop="1" x14ac:dyDescent="0.35"/>
    <row r="7" spans="1:12" ht="16.5" x14ac:dyDescent="0.35">
      <c r="B7" s="23" t="s">
        <v>392</v>
      </c>
      <c r="C7" s="23" t="s">
        <v>393</v>
      </c>
      <c r="D7" s="24">
        <v>2016</v>
      </c>
      <c r="E7" s="24">
        <v>2021</v>
      </c>
      <c r="F7" s="24">
        <v>2026</v>
      </c>
      <c r="H7" s="25"/>
      <c r="I7" s="25"/>
      <c r="J7" s="25"/>
    </row>
    <row r="8" spans="1:12" ht="17.25" customHeight="1" x14ac:dyDescent="0.35">
      <c r="B8" s="12" t="s">
        <v>314</v>
      </c>
      <c r="C8" s="12" t="s">
        <v>14</v>
      </c>
      <c r="D8" s="26">
        <v>98722</v>
      </c>
      <c r="E8" s="27">
        <v>120784</v>
      </c>
      <c r="F8" s="28">
        <v>136797</v>
      </c>
      <c r="H8" s="25"/>
      <c r="I8" s="25"/>
      <c r="J8" s="25"/>
    </row>
    <row r="9" spans="1:12" ht="17.25" customHeight="1" x14ac:dyDescent="0.35">
      <c r="B9" s="12" t="s">
        <v>314</v>
      </c>
      <c r="C9" s="12" t="s">
        <v>17</v>
      </c>
      <c r="D9" s="29">
        <v>45200</v>
      </c>
      <c r="E9" s="30">
        <v>52988</v>
      </c>
      <c r="F9" s="31">
        <v>58110</v>
      </c>
      <c r="H9" s="25"/>
      <c r="I9" s="25"/>
    </row>
    <row r="10" spans="1:12" ht="17.25" customHeight="1" x14ac:dyDescent="0.35">
      <c r="B10" s="12" t="s">
        <v>315</v>
      </c>
      <c r="C10" s="12" t="s">
        <v>14</v>
      </c>
      <c r="D10" s="29">
        <v>28101</v>
      </c>
      <c r="E10" s="30">
        <v>28285</v>
      </c>
      <c r="F10" s="31">
        <v>28513</v>
      </c>
      <c r="H10" s="25"/>
      <c r="I10" s="25"/>
    </row>
    <row r="11" spans="1:12" ht="17.25" customHeight="1" x14ac:dyDescent="0.35">
      <c r="B11" s="12" t="s">
        <v>315</v>
      </c>
      <c r="C11" s="12" t="s">
        <v>17</v>
      </c>
      <c r="D11" s="29">
        <v>281996</v>
      </c>
      <c r="E11" s="30">
        <v>284884</v>
      </c>
      <c r="F11" s="31">
        <v>290495</v>
      </c>
      <c r="H11" s="25"/>
      <c r="I11" s="25"/>
    </row>
    <row r="12" spans="1:12" ht="17.25" customHeight="1" x14ac:dyDescent="0.35">
      <c r="B12" s="12" t="s">
        <v>395</v>
      </c>
      <c r="C12" s="12" t="s">
        <v>33</v>
      </c>
      <c r="D12" s="29">
        <v>10909</v>
      </c>
      <c r="E12" s="30">
        <v>11835</v>
      </c>
      <c r="F12" s="31">
        <v>12468</v>
      </c>
      <c r="H12" s="32"/>
      <c r="J12" s="32"/>
      <c r="K12" s="32"/>
      <c r="L12" s="32"/>
    </row>
    <row r="13" spans="1:12" ht="17.25" customHeight="1" x14ac:dyDescent="0.35">
      <c r="B13" s="12" t="s">
        <v>395</v>
      </c>
      <c r="C13" s="12" t="s">
        <v>36</v>
      </c>
      <c r="D13" s="29">
        <v>5615</v>
      </c>
      <c r="E13" s="30">
        <v>6219</v>
      </c>
      <c r="F13" s="31">
        <v>6739</v>
      </c>
      <c r="J13" s="32"/>
      <c r="K13" s="32"/>
      <c r="L13" s="32"/>
    </row>
    <row r="14" spans="1:12" ht="17.25" customHeight="1" x14ac:dyDescent="0.35">
      <c r="B14" s="12" t="s">
        <v>395</v>
      </c>
      <c r="C14" s="12" t="s">
        <v>39</v>
      </c>
      <c r="D14" s="29">
        <v>1685</v>
      </c>
      <c r="E14" s="30">
        <v>1858</v>
      </c>
      <c r="F14" s="31">
        <v>2006</v>
      </c>
      <c r="J14" s="32"/>
      <c r="K14" s="32"/>
      <c r="L14" s="32"/>
    </row>
    <row r="15" spans="1:12" ht="17.25" customHeight="1" x14ac:dyDescent="0.35">
      <c r="B15" s="12" t="s">
        <v>396</v>
      </c>
      <c r="C15" s="12" t="s">
        <v>33</v>
      </c>
      <c r="D15" s="29">
        <v>510</v>
      </c>
      <c r="E15" s="30">
        <v>534</v>
      </c>
      <c r="F15" s="31">
        <v>556</v>
      </c>
      <c r="J15" s="32"/>
      <c r="L15" s="32"/>
    </row>
    <row r="16" spans="1:12" ht="17.25" customHeight="1" x14ac:dyDescent="0.35">
      <c r="B16" s="12" t="s">
        <v>396</v>
      </c>
      <c r="C16" s="12" t="s">
        <v>36</v>
      </c>
      <c r="D16" s="29">
        <v>1673</v>
      </c>
      <c r="E16" s="30">
        <v>1752</v>
      </c>
      <c r="F16" s="31">
        <v>1823</v>
      </c>
      <c r="J16" s="32"/>
      <c r="K16" s="32"/>
      <c r="L16" s="32"/>
    </row>
    <row r="17" spans="1:17" ht="17.25" customHeight="1" x14ac:dyDescent="0.35">
      <c r="B17" s="12" t="s">
        <v>396</v>
      </c>
      <c r="C17" s="12" t="s">
        <v>39</v>
      </c>
      <c r="D17" s="33">
        <v>341</v>
      </c>
      <c r="E17" s="34">
        <v>357</v>
      </c>
      <c r="F17" s="35">
        <v>372</v>
      </c>
      <c r="J17" s="32"/>
      <c r="K17" s="32"/>
      <c r="L17" s="32"/>
    </row>
    <row r="19" spans="1:17" ht="17.5" thickBot="1" x14ac:dyDescent="0.45">
      <c r="A19" s="182">
        <v>1.2</v>
      </c>
      <c r="B19" s="182" t="s">
        <v>319</v>
      </c>
      <c r="C19" s="182"/>
    </row>
    <row r="20" spans="1:17" ht="15" thickTop="1" x14ac:dyDescent="0.35"/>
    <row r="21" spans="1:17" ht="29" x14ac:dyDescent="0.35">
      <c r="B21" s="23" t="s">
        <v>328</v>
      </c>
      <c r="C21" s="23" t="s">
        <v>306</v>
      </c>
      <c r="D21" s="24">
        <v>2016</v>
      </c>
      <c r="E21" s="24">
        <v>2017</v>
      </c>
      <c r="F21" s="24">
        <v>2018</v>
      </c>
      <c r="G21" s="24">
        <v>2019</v>
      </c>
      <c r="H21" s="24">
        <v>2020</v>
      </c>
      <c r="I21" s="24">
        <v>2021</v>
      </c>
      <c r="J21" s="24">
        <v>2022</v>
      </c>
      <c r="K21" s="24">
        <v>2023</v>
      </c>
      <c r="L21" s="24">
        <v>2024</v>
      </c>
      <c r="M21" s="24">
        <v>2025</v>
      </c>
      <c r="N21" s="24">
        <v>2026</v>
      </c>
      <c r="O21" s="36"/>
      <c r="P21" s="37" t="s">
        <v>308</v>
      </c>
      <c r="Q21" s="37" t="s">
        <v>312</v>
      </c>
    </row>
    <row r="22" spans="1:17" ht="17.25" customHeight="1" x14ac:dyDescent="0.35">
      <c r="B22" s="12" t="str">
        <f>B8</f>
        <v>Attached Dwelling</v>
      </c>
      <c r="C22" s="12" t="str">
        <f t="shared" ref="C22:C31" si="0">C8</f>
        <v>Number of dwellings: 1 or 2 bedroom dwelling</v>
      </c>
      <c r="D22" s="38">
        <f t="shared" ref="D22:D31" si="1">D8</f>
        <v>98722</v>
      </c>
      <c r="E22" s="39">
        <f t="shared" ref="E22:I31" si="2">($E8-$D8)/5</f>
        <v>4412.3999999999996</v>
      </c>
      <c r="F22" s="39">
        <f t="shared" si="2"/>
        <v>4412.3999999999996</v>
      </c>
      <c r="G22" s="39">
        <f t="shared" si="2"/>
        <v>4412.3999999999996</v>
      </c>
      <c r="H22" s="39">
        <f t="shared" si="2"/>
        <v>4412.3999999999996</v>
      </c>
      <c r="I22" s="39">
        <f t="shared" si="2"/>
        <v>4412.3999999999996</v>
      </c>
      <c r="J22" s="39">
        <f t="shared" ref="J22:N31" si="3">($F8-$E8)/5</f>
        <v>3202.6</v>
      </c>
      <c r="K22" s="39">
        <f t="shared" si="3"/>
        <v>3202.6</v>
      </c>
      <c r="L22" s="39">
        <f t="shared" si="3"/>
        <v>3202.6</v>
      </c>
      <c r="M22" s="39">
        <f t="shared" si="3"/>
        <v>3202.6</v>
      </c>
      <c r="N22" s="40">
        <f t="shared" si="3"/>
        <v>3202.6</v>
      </c>
      <c r="P22" s="41" t="s">
        <v>20</v>
      </c>
      <c r="Q22" s="42">
        <f>IFERROR(IF('Modelling inputs'!$E$30="Default",VLOOKUP(P22,'BAICR Charge Lookup'!A:F,6,FALSE),IF('Modelling inputs'!$E$30="Alternate charge",VLOOKUP('Growth (Residential)'!P22,'BAICR Charge Lookup'!A:G,7,FALSE))),0)</f>
        <v>10000</v>
      </c>
    </row>
    <row r="23" spans="1:17" ht="17.25" customHeight="1" x14ac:dyDescent="0.35">
      <c r="B23" s="12" t="str">
        <f t="shared" ref="B23" si="4">B9</f>
        <v>Attached Dwelling</v>
      </c>
      <c r="C23" s="12" t="str">
        <f t="shared" si="0"/>
        <v>Number of dwellings: 3 or more bedroom dwelling</v>
      </c>
      <c r="D23" s="43">
        <f t="shared" si="1"/>
        <v>45200</v>
      </c>
      <c r="E23" s="44">
        <f t="shared" si="2"/>
        <v>1557.6</v>
      </c>
      <c r="F23" s="44">
        <f t="shared" si="2"/>
        <v>1557.6</v>
      </c>
      <c r="G23" s="44">
        <f t="shared" si="2"/>
        <v>1557.6</v>
      </c>
      <c r="H23" s="44">
        <f t="shared" si="2"/>
        <v>1557.6</v>
      </c>
      <c r="I23" s="44">
        <f t="shared" si="2"/>
        <v>1557.6</v>
      </c>
      <c r="J23" s="44">
        <f t="shared" si="3"/>
        <v>1024.4000000000001</v>
      </c>
      <c r="K23" s="44">
        <f t="shared" si="3"/>
        <v>1024.4000000000001</v>
      </c>
      <c r="L23" s="44">
        <f t="shared" si="3"/>
        <v>1024.4000000000001</v>
      </c>
      <c r="M23" s="44">
        <f t="shared" si="3"/>
        <v>1024.4000000000001</v>
      </c>
      <c r="N23" s="45">
        <f t="shared" si="3"/>
        <v>1024.4000000000001</v>
      </c>
      <c r="P23" s="46" t="s">
        <v>22</v>
      </c>
      <c r="Q23" s="47">
        <f>IFERROR(IF('Modelling inputs'!$E$30="Default",VLOOKUP(P23,'BAICR Charge Lookup'!A:F,6,FALSE),IF('Modelling inputs'!$E$30="Alternate charge",VLOOKUP('Growth (Residential)'!P23,'BAICR Charge Lookup'!A:G,7,FALSE))),0)</f>
        <v>14000</v>
      </c>
    </row>
    <row r="24" spans="1:17" ht="17.25" customHeight="1" x14ac:dyDescent="0.35">
      <c r="B24" s="12" t="str">
        <f t="shared" ref="B24" si="5">B10</f>
        <v>Detached Dwelling</v>
      </c>
      <c r="C24" s="12" t="str">
        <f t="shared" si="0"/>
        <v>Number of dwellings: 1 or 2 bedroom dwelling</v>
      </c>
      <c r="D24" s="43">
        <f t="shared" si="1"/>
        <v>28101</v>
      </c>
      <c r="E24" s="44">
        <f t="shared" si="2"/>
        <v>36.799999999999997</v>
      </c>
      <c r="F24" s="44">
        <f t="shared" si="2"/>
        <v>36.799999999999997</v>
      </c>
      <c r="G24" s="44">
        <f t="shared" si="2"/>
        <v>36.799999999999997</v>
      </c>
      <c r="H24" s="44">
        <f t="shared" si="2"/>
        <v>36.799999999999997</v>
      </c>
      <c r="I24" s="44">
        <f t="shared" si="2"/>
        <v>36.799999999999997</v>
      </c>
      <c r="J24" s="44">
        <f t="shared" si="3"/>
        <v>45.6</v>
      </c>
      <c r="K24" s="44">
        <f t="shared" si="3"/>
        <v>45.6</v>
      </c>
      <c r="L24" s="44">
        <f t="shared" si="3"/>
        <v>45.6</v>
      </c>
      <c r="M24" s="44">
        <f t="shared" si="3"/>
        <v>45.6</v>
      </c>
      <c r="N24" s="45">
        <f t="shared" si="3"/>
        <v>45.6</v>
      </c>
      <c r="P24" s="46" t="s">
        <v>28</v>
      </c>
      <c r="Q24" s="47">
        <f>IFERROR(IF('Modelling inputs'!$E$30="Default",VLOOKUP(P24,'BAICR Charge Lookup'!A:F,6,FALSE),IF('Modelling inputs'!$E$30="Alternate charge",VLOOKUP('Growth (Residential)'!P24,'BAICR Charge Lookup'!A:G,7,FALSE))),0)</f>
        <v>10000</v>
      </c>
    </row>
    <row r="25" spans="1:17" ht="17.25" customHeight="1" x14ac:dyDescent="0.35">
      <c r="B25" s="12" t="str">
        <f t="shared" ref="B25" si="6">B11</f>
        <v>Detached Dwelling</v>
      </c>
      <c r="C25" s="12" t="str">
        <f t="shared" si="0"/>
        <v>Number of dwellings: 3 or more bedroom dwelling</v>
      </c>
      <c r="D25" s="43">
        <f t="shared" si="1"/>
        <v>281996</v>
      </c>
      <c r="E25" s="44">
        <f t="shared" si="2"/>
        <v>577.6</v>
      </c>
      <c r="F25" s="44">
        <f t="shared" si="2"/>
        <v>577.6</v>
      </c>
      <c r="G25" s="44">
        <f t="shared" si="2"/>
        <v>577.6</v>
      </c>
      <c r="H25" s="44">
        <f t="shared" si="2"/>
        <v>577.6</v>
      </c>
      <c r="I25" s="44">
        <f t="shared" si="2"/>
        <v>577.6</v>
      </c>
      <c r="J25" s="44">
        <f t="shared" si="3"/>
        <v>1122.2</v>
      </c>
      <c r="K25" s="44">
        <f t="shared" si="3"/>
        <v>1122.2</v>
      </c>
      <c r="L25" s="44">
        <f t="shared" si="3"/>
        <v>1122.2</v>
      </c>
      <c r="M25" s="44">
        <f t="shared" si="3"/>
        <v>1122.2</v>
      </c>
      <c r="N25" s="45">
        <f t="shared" si="3"/>
        <v>1122.2</v>
      </c>
      <c r="P25" s="46" t="s">
        <v>30</v>
      </c>
      <c r="Q25" s="47">
        <f>IFERROR(IF('Modelling inputs'!$E$30="Default",VLOOKUP(P25,'BAICR Charge Lookup'!A:F,6,FALSE),IF('Modelling inputs'!$E$30="Alternate charge",VLOOKUP('Growth (Residential)'!P25,'BAICR Charge Lookup'!A:G,7,FALSE))),0)</f>
        <v>14000</v>
      </c>
    </row>
    <row r="26" spans="1:17" ht="17.25" customHeight="1" x14ac:dyDescent="0.35">
      <c r="B26" s="12" t="str">
        <f t="shared" ref="B26" si="7">B12</f>
        <v>Short term accommodation</v>
      </c>
      <c r="C26" s="12" t="str">
        <f t="shared" si="0"/>
        <v>Number of bedrooms: Bedroom that is not within a suite</v>
      </c>
      <c r="D26" s="43">
        <f t="shared" si="1"/>
        <v>10909</v>
      </c>
      <c r="E26" s="44">
        <f t="shared" si="2"/>
        <v>185.2</v>
      </c>
      <c r="F26" s="44">
        <f t="shared" si="2"/>
        <v>185.2</v>
      </c>
      <c r="G26" s="44">
        <f t="shared" si="2"/>
        <v>185.2</v>
      </c>
      <c r="H26" s="44">
        <f t="shared" si="2"/>
        <v>185.2</v>
      </c>
      <c r="I26" s="44">
        <f t="shared" si="2"/>
        <v>185.2</v>
      </c>
      <c r="J26" s="44">
        <f t="shared" si="3"/>
        <v>126.6</v>
      </c>
      <c r="K26" s="44">
        <f t="shared" si="3"/>
        <v>126.6</v>
      </c>
      <c r="L26" s="44">
        <f t="shared" si="3"/>
        <v>126.6</v>
      </c>
      <c r="M26" s="44">
        <f t="shared" si="3"/>
        <v>126.6</v>
      </c>
      <c r="N26" s="45">
        <f t="shared" si="3"/>
        <v>126.6</v>
      </c>
      <c r="P26" s="46" t="s">
        <v>34</v>
      </c>
      <c r="Q26" s="47">
        <f>IFERROR(IF('Modelling inputs'!$E$30="Default",VLOOKUP(P26,'BAICR Charge Lookup'!A:F,6,FALSE),IF('Modelling inputs'!$E$30="Alternate charge",VLOOKUP('Growth (Residential)'!P26,'BAICR Charge Lookup'!A:G,7,FALSE))),0)</f>
        <v>4000</v>
      </c>
    </row>
    <row r="27" spans="1:17" ht="17.25" customHeight="1" x14ac:dyDescent="0.35">
      <c r="B27" s="12" t="str">
        <f t="shared" ref="B27" si="8">B13</f>
        <v>Short term accommodation</v>
      </c>
      <c r="C27" s="12" t="str">
        <f t="shared" si="0"/>
        <v>Number of suites: Suite with 1 or 2 bedrooms</v>
      </c>
      <c r="D27" s="43">
        <f t="shared" si="1"/>
        <v>5615</v>
      </c>
      <c r="E27" s="44">
        <f t="shared" si="2"/>
        <v>120.8</v>
      </c>
      <c r="F27" s="44">
        <f t="shared" si="2"/>
        <v>120.8</v>
      </c>
      <c r="G27" s="44">
        <f t="shared" si="2"/>
        <v>120.8</v>
      </c>
      <c r="H27" s="44">
        <f t="shared" si="2"/>
        <v>120.8</v>
      </c>
      <c r="I27" s="44">
        <f t="shared" si="2"/>
        <v>120.8</v>
      </c>
      <c r="J27" s="44">
        <f t="shared" si="3"/>
        <v>104</v>
      </c>
      <c r="K27" s="44">
        <f t="shared" si="3"/>
        <v>104</v>
      </c>
      <c r="L27" s="44">
        <f t="shared" si="3"/>
        <v>104</v>
      </c>
      <c r="M27" s="44">
        <f t="shared" si="3"/>
        <v>104</v>
      </c>
      <c r="N27" s="45">
        <f t="shared" si="3"/>
        <v>104</v>
      </c>
      <c r="P27" s="46" t="s">
        <v>37</v>
      </c>
      <c r="Q27" s="47">
        <f>IFERROR(IF('Modelling inputs'!$E$30="Default",VLOOKUP(P27,'BAICR Charge Lookup'!A:F,6,FALSE),IF('Modelling inputs'!$E$30="Alternate charge",VLOOKUP('Growth (Residential)'!P27,'BAICR Charge Lookup'!A:G,7,FALSE))),0)</f>
        <v>4000</v>
      </c>
    </row>
    <row r="28" spans="1:17" ht="17.25" customHeight="1" x14ac:dyDescent="0.35">
      <c r="B28" s="12" t="str">
        <f t="shared" ref="B28" si="9">B14</f>
        <v>Short term accommodation</v>
      </c>
      <c r="C28" s="12" t="str">
        <f t="shared" si="0"/>
        <v>Number of suites: Suite with 3 or more bedrooms</v>
      </c>
      <c r="D28" s="43">
        <f t="shared" si="1"/>
        <v>1685</v>
      </c>
      <c r="E28" s="44">
        <f t="shared" si="2"/>
        <v>34.6</v>
      </c>
      <c r="F28" s="44">
        <f t="shared" si="2"/>
        <v>34.6</v>
      </c>
      <c r="G28" s="44">
        <f t="shared" si="2"/>
        <v>34.6</v>
      </c>
      <c r="H28" s="44">
        <f t="shared" si="2"/>
        <v>34.6</v>
      </c>
      <c r="I28" s="44">
        <f t="shared" si="2"/>
        <v>34.6</v>
      </c>
      <c r="J28" s="44">
        <f t="shared" si="3"/>
        <v>29.6</v>
      </c>
      <c r="K28" s="44">
        <f t="shared" si="3"/>
        <v>29.6</v>
      </c>
      <c r="L28" s="44">
        <f t="shared" si="3"/>
        <v>29.6</v>
      </c>
      <c r="M28" s="44">
        <f t="shared" si="3"/>
        <v>29.6</v>
      </c>
      <c r="N28" s="45">
        <f t="shared" si="3"/>
        <v>29.6</v>
      </c>
      <c r="P28" s="46" t="s">
        <v>40</v>
      </c>
      <c r="Q28" s="47">
        <f>IFERROR(IF('Modelling inputs'!$E$30="Default",VLOOKUP(P28,'BAICR Charge Lookup'!A:F,6,FALSE),IF('Modelling inputs'!$E$30="Alternate charge",VLOOKUP('Growth (Residential)'!P28,'BAICR Charge Lookup'!A:G,7,FALSE))),0)</f>
        <v>6000</v>
      </c>
    </row>
    <row r="29" spans="1:17" ht="17.25" customHeight="1" x14ac:dyDescent="0.35">
      <c r="B29" s="12" t="str">
        <f t="shared" ref="B29" si="10">B15</f>
        <v>Long term accommodation</v>
      </c>
      <c r="C29" s="12" t="str">
        <f t="shared" si="0"/>
        <v>Number of bedrooms: Bedroom that is not within a suite</v>
      </c>
      <c r="D29" s="43">
        <f t="shared" si="1"/>
        <v>510</v>
      </c>
      <c r="E29" s="44">
        <f t="shared" si="2"/>
        <v>4.8</v>
      </c>
      <c r="F29" s="44">
        <f t="shared" si="2"/>
        <v>4.8</v>
      </c>
      <c r="G29" s="44">
        <f t="shared" si="2"/>
        <v>4.8</v>
      </c>
      <c r="H29" s="44">
        <f t="shared" si="2"/>
        <v>4.8</v>
      </c>
      <c r="I29" s="44">
        <f t="shared" si="2"/>
        <v>4.8</v>
      </c>
      <c r="J29" s="44">
        <f t="shared" si="3"/>
        <v>4.4000000000000004</v>
      </c>
      <c r="K29" s="44">
        <f t="shared" si="3"/>
        <v>4.4000000000000004</v>
      </c>
      <c r="L29" s="44">
        <f t="shared" si="3"/>
        <v>4.4000000000000004</v>
      </c>
      <c r="M29" s="44">
        <f t="shared" si="3"/>
        <v>4.4000000000000004</v>
      </c>
      <c r="N29" s="45">
        <f t="shared" si="3"/>
        <v>4.4000000000000004</v>
      </c>
      <c r="P29" s="46" t="s">
        <v>61</v>
      </c>
      <c r="Q29" s="47">
        <f>IFERROR(IF('Modelling inputs'!$E$30="Default",VLOOKUP(P29,'BAICR Charge Lookup'!A:F,6,FALSE),IF('Modelling inputs'!$E$30="Alternate charge",VLOOKUP('Growth (Residential)'!P29,'BAICR Charge Lookup'!A:G,7,FALSE))),0)</f>
        <v>8000</v>
      </c>
    </row>
    <row r="30" spans="1:17" ht="17.25" customHeight="1" x14ac:dyDescent="0.35">
      <c r="B30" s="12" t="str">
        <f t="shared" ref="B30" si="11">B16</f>
        <v>Long term accommodation</v>
      </c>
      <c r="C30" s="12" t="str">
        <f t="shared" si="0"/>
        <v>Number of suites: Suite with 1 or 2 bedrooms</v>
      </c>
      <c r="D30" s="43">
        <f t="shared" si="1"/>
        <v>1673</v>
      </c>
      <c r="E30" s="44">
        <f t="shared" si="2"/>
        <v>15.8</v>
      </c>
      <c r="F30" s="44">
        <f t="shared" si="2"/>
        <v>15.8</v>
      </c>
      <c r="G30" s="44">
        <f t="shared" si="2"/>
        <v>15.8</v>
      </c>
      <c r="H30" s="44">
        <f t="shared" si="2"/>
        <v>15.8</v>
      </c>
      <c r="I30" s="44">
        <f t="shared" si="2"/>
        <v>15.8</v>
      </c>
      <c r="J30" s="44">
        <f t="shared" si="3"/>
        <v>14.2</v>
      </c>
      <c r="K30" s="44">
        <f t="shared" si="3"/>
        <v>14.2</v>
      </c>
      <c r="L30" s="44">
        <f t="shared" si="3"/>
        <v>14.2</v>
      </c>
      <c r="M30" s="44">
        <f t="shared" si="3"/>
        <v>14.2</v>
      </c>
      <c r="N30" s="45">
        <f t="shared" si="3"/>
        <v>14.2</v>
      </c>
      <c r="P30" s="46" t="s">
        <v>63</v>
      </c>
      <c r="Q30" s="47">
        <f>IFERROR(IF('Modelling inputs'!$E$30="Default",VLOOKUP(P30,'BAICR Charge Lookup'!A:F,6,FALSE),IF('Modelling inputs'!$E$30="Alternate charge",VLOOKUP('Growth (Residential)'!P30,'BAICR Charge Lookup'!A:G,7,FALSE))),0)</f>
        <v>8000</v>
      </c>
    </row>
    <row r="31" spans="1:17" ht="17.25" customHeight="1" x14ac:dyDescent="0.35">
      <c r="B31" s="12" t="str">
        <f t="shared" ref="B31" si="12">B17</f>
        <v>Long term accommodation</v>
      </c>
      <c r="C31" s="12" t="str">
        <f t="shared" si="0"/>
        <v>Number of suites: Suite with 3 or more bedrooms</v>
      </c>
      <c r="D31" s="48">
        <f t="shared" si="1"/>
        <v>341</v>
      </c>
      <c r="E31" s="49">
        <f t="shared" si="2"/>
        <v>3.2</v>
      </c>
      <c r="F31" s="49">
        <f t="shared" si="2"/>
        <v>3.2</v>
      </c>
      <c r="G31" s="49">
        <f t="shared" si="2"/>
        <v>3.2</v>
      </c>
      <c r="H31" s="49">
        <f t="shared" si="2"/>
        <v>3.2</v>
      </c>
      <c r="I31" s="49">
        <f t="shared" si="2"/>
        <v>3.2</v>
      </c>
      <c r="J31" s="49">
        <f t="shared" si="3"/>
        <v>3</v>
      </c>
      <c r="K31" s="49">
        <f t="shared" si="3"/>
        <v>3</v>
      </c>
      <c r="L31" s="49">
        <f t="shared" si="3"/>
        <v>3</v>
      </c>
      <c r="M31" s="49">
        <f t="shared" si="3"/>
        <v>3</v>
      </c>
      <c r="N31" s="50">
        <f t="shared" si="3"/>
        <v>3</v>
      </c>
      <c r="P31" s="51" t="s">
        <v>65</v>
      </c>
      <c r="Q31" s="52">
        <f>IFERROR(IF('Modelling inputs'!$E$30="Default",VLOOKUP(P31,'BAICR Charge Lookup'!A:F,6,FALSE),IF('Modelling inputs'!$E$30="Alternate charge",VLOOKUP('Growth (Residential)'!P31,'BAICR Charge Lookup'!A:G,7,FALSE))),0)</f>
        <v>12000</v>
      </c>
    </row>
    <row r="32" spans="1:17" ht="13.5" customHeight="1" x14ac:dyDescent="0.35"/>
    <row r="33" spans="1:14" ht="17.5" thickBot="1" x14ac:dyDescent="0.45">
      <c r="A33" s="182">
        <v>1.3</v>
      </c>
      <c r="B33" s="182" t="s">
        <v>408</v>
      </c>
      <c r="C33" s="182"/>
    </row>
    <row r="34" spans="1:14" ht="15" thickTop="1" x14ac:dyDescent="0.35"/>
    <row r="35" spans="1:14" x14ac:dyDescent="0.35">
      <c r="B35" s="23" t="s">
        <v>328</v>
      </c>
      <c r="C35" s="23" t="s">
        <v>306</v>
      </c>
      <c r="D35" s="24">
        <v>2016</v>
      </c>
      <c r="E35" s="24">
        <v>2017</v>
      </c>
      <c r="F35" s="24">
        <v>2018</v>
      </c>
      <c r="G35" s="24">
        <v>2019</v>
      </c>
      <c r="H35" s="24">
        <v>2020</v>
      </c>
      <c r="I35" s="24">
        <v>2021</v>
      </c>
      <c r="J35" s="24">
        <v>2022</v>
      </c>
      <c r="K35" s="24">
        <v>2023</v>
      </c>
      <c r="L35" s="24">
        <v>2024</v>
      </c>
      <c r="M35" s="24">
        <v>2025</v>
      </c>
      <c r="N35" s="24">
        <v>2026</v>
      </c>
    </row>
    <row r="36" spans="1:14" x14ac:dyDescent="0.35">
      <c r="B36" s="12" t="str">
        <f>B8</f>
        <v>Attached Dwelling</v>
      </c>
      <c r="C36" s="12" t="str">
        <f t="shared" ref="C36:C45" si="13">C8</f>
        <v>Number of dwellings: 1 or 2 bedroom dwelling</v>
      </c>
      <c r="D36" s="38" t="s">
        <v>309</v>
      </c>
      <c r="E36" s="53">
        <f t="shared" ref="E36:N36" si="14">E22*$Q22</f>
        <v>44124000</v>
      </c>
      <c r="F36" s="53">
        <f t="shared" si="14"/>
        <v>44124000</v>
      </c>
      <c r="G36" s="53">
        <f t="shared" si="14"/>
        <v>44124000</v>
      </c>
      <c r="H36" s="53">
        <f t="shared" si="14"/>
        <v>44124000</v>
      </c>
      <c r="I36" s="53">
        <f t="shared" si="14"/>
        <v>44124000</v>
      </c>
      <c r="J36" s="53">
        <f t="shared" si="14"/>
        <v>32026000</v>
      </c>
      <c r="K36" s="53">
        <f t="shared" si="14"/>
        <v>32026000</v>
      </c>
      <c r="L36" s="53">
        <f t="shared" si="14"/>
        <v>32026000</v>
      </c>
      <c r="M36" s="53">
        <f t="shared" si="14"/>
        <v>32026000</v>
      </c>
      <c r="N36" s="54">
        <f t="shared" si="14"/>
        <v>32026000</v>
      </c>
    </row>
    <row r="37" spans="1:14" x14ac:dyDescent="0.35">
      <c r="B37" s="12" t="str">
        <f t="shared" ref="B37" si="15">B9</f>
        <v>Attached Dwelling</v>
      </c>
      <c r="C37" s="12" t="str">
        <f t="shared" si="13"/>
        <v>Number of dwellings: 3 or more bedroom dwelling</v>
      </c>
      <c r="D37" s="43" t="s">
        <v>309</v>
      </c>
      <c r="E37" s="55">
        <f t="shared" ref="E37:N37" si="16">E23*$Q23</f>
        <v>21806400</v>
      </c>
      <c r="F37" s="55">
        <f t="shared" si="16"/>
        <v>21806400</v>
      </c>
      <c r="G37" s="55">
        <f t="shared" si="16"/>
        <v>21806400</v>
      </c>
      <c r="H37" s="55">
        <f t="shared" si="16"/>
        <v>21806400</v>
      </c>
      <c r="I37" s="55">
        <f t="shared" si="16"/>
        <v>21806400</v>
      </c>
      <c r="J37" s="55">
        <f t="shared" si="16"/>
        <v>14341600.000000002</v>
      </c>
      <c r="K37" s="55">
        <f t="shared" si="16"/>
        <v>14341600.000000002</v>
      </c>
      <c r="L37" s="55">
        <f t="shared" si="16"/>
        <v>14341600.000000002</v>
      </c>
      <c r="M37" s="55">
        <f t="shared" si="16"/>
        <v>14341600.000000002</v>
      </c>
      <c r="N37" s="56">
        <f t="shared" si="16"/>
        <v>14341600.000000002</v>
      </c>
    </row>
    <row r="38" spans="1:14" x14ac:dyDescent="0.35">
      <c r="B38" s="12" t="str">
        <f t="shared" ref="B38" si="17">B10</f>
        <v>Detached Dwelling</v>
      </c>
      <c r="C38" s="12" t="str">
        <f t="shared" si="13"/>
        <v>Number of dwellings: 1 or 2 bedroom dwelling</v>
      </c>
      <c r="D38" s="43" t="s">
        <v>309</v>
      </c>
      <c r="E38" s="55">
        <f t="shared" ref="E38:N38" si="18">E24*$Q24</f>
        <v>368000</v>
      </c>
      <c r="F38" s="55">
        <f t="shared" si="18"/>
        <v>368000</v>
      </c>
      <c r="G38" s="55">
        <f t="shared" si="18"/>
        <v>368000</v>
      </c>
      <c r="H38" s="55">
        <f t="shared" si="18"/>
        <v>368000</v>
      </c>
      <c r="I38" s="55">
        <f t="shared" si="18"/>
        <v>368000</v>
      </c>
      <c r="J38" s="55">
        <f t="shared" si="18"/>
        <v>456000</v>
      </c>
      <c r="K38" s="55">
        <f t="shared" si="18"/>
        <v>456000</v>
      </c>
      <c r="L38" s="55">
        <f t="shared" si="18"/>
        <v>456000</v>
      </c>
      <c r="M38" s="55">
        <f t="shared" si="18"/>
        <v>456000</v>
      </c>
      <c r="N38" s="56">
        <f t="shared" si="18"/>
        <v>456000</v>
      </c>
    </row>
    <row r="39" spans="1:14" x14ac:dyDescent="0.35">
      <c r="B39" s="12" t="str">
        <f t="shared" ref="B39" si="19">B11</f>
        <v>Detached Dwelling</v>
      </c>
      <c r="C39" s="12" t="str">
        <f t="shared" si="13"/>
        <v>Number of dwellings: 3 or more bedroom dwelling</v>
      </c>
      <c r="D39" s="43" t="s">
        <v>309</v>
      </c>
      <c r="E39" s="55">
        <f t="shared" ref="E39:N39" si="20">E25*$Q25</f>
        <v>8086400</v>
      </c>
      <c r="F39" s="55">
        <f t="shared" si="20"/>
        <v>8086400</v>
      </c>
      <c r="G39" s="55">
        <f t="shared" si="20"/>
        <v>8086400</v>
      </c>
      <c r="H39" s="55">
        <f t="shared" si="20"/>
        <v>8086400</v>
      </c>
      <c r="I39" s="55">
        <f t="shared" si="20"/>
        <v>8086400</v>
      </c>
      <c r="J39" s="55">
        <f t="shared" si="20"/>
        <v>15710800</v>
      </c>
      <c r="K39" s="55">
        <f t="shared" si="20"/>
        <v>15710800</v>
      </c>
      <c r="L39" s="55">
        <f t="shared" si="20"/>
        <v>15710800</v>
      </c>
      <c r="M39" s="55">
        <f t="shared" si="20"/>
        <v>15710800</v>
      </c>
      <c r="N39" s="56">
        <f t="shared" si="20"/>
        <v>15710800</v>
      </c>
    </row>
    <row r="40" spans="1:14" x14ac:dyDescent="0.35">
      <c r="B40" s="12" t="str">
        <f t="shared" ref="B40" si="21">B12</f>
        <v>Short term accommodation</v>
      </c>
      <c r="C40" s="12" t="str">
        <f t="shared" si="13"/>
        <v>Number of bedrooms: Bedroom that is not within a suite</v>
      </c>
      <c r="D40" s="43" t="s">
        <v>309</v>
      </c>
      <c r="E40" s="55">
        <f t="shared" ref="E40:N40" si="22">E26*$Q26</f>
        <v>740800</v>
      </c>
      <c r="F40" s="55">
        <f t="shared" si="22"/>
        <v>740800</v>
      </c>
      <c r="G40" s="55">
        <f t="shared" si="22"/>
        <v>740800</v>
      </c>
      <c r="H40" s="55">
        <f t="shared" si="22"/>
        <v>740800</v>
      </c>
      <c r="I40" s="55">
        <f t="shared" si="22"/>
        <v>740800</v>
      </c>
      <c r="J40" s="55">
        <f t="shared" si="22"/>
        <v>506400</v>
      </c>
      <c r="K40" s="55">
        <f t="shared" si="22"/>
        <v>506400</v>
      </c>
      <c r="L40" s="55">
        <f t="shared" si="22"/>
        <v>506400</v>
      </c>
      <c r="M40" s="55">
        <f t="shared" si="22"/>
        <v>506400</v>
      </c>
      <c r="N40" s="56">
        <f t="shared" si="22"/>
        <v>506400</v>
      </c>
    </row>
    <row r="41" spans="1:14" x14ac:dyDescent="0.35">
      <c r="B41" s="12" t="str">
        <f t="shared" ref="B41" si="23">B13</f>
        <v>Short term accommodation</v>
      </c>
      <c r="C41" s="12" t="str">
        <f t="shared" si="13"/>
        <v>Number of suites: Suite with 1 or 2 bedrooms</v>
      </c>
      <c r="D41" s="43" t="s">
        <v>309</v>
      </c>
      <c r="E41" s="55">
        <f t="shared" ref="E41:N41" si="24">E27*$Q27</f>
        <v>483200</v>
      </c>
      <c r="F41" s="55">
        <f t="shared" si="24"/>
        <v>483200</v>
      </c>
      <c r="G41" s="55">
        <f t="shared" si="24"/>
        <v>483200</v>
      </c>
      <c r="H41" s="55">
        <f t="shared" si="24"/>
        <v>483200</v>
      </c>
      <c r="I41" s="55">
        <f t="shared" si="24"/>
        <v>483200</v>
      </c>
      <c r="J41" s="55">
        <f t="shared" si="24"/>
        <v>416000</v>
      </c>
      <c r="K41" s="55">
        <f t="shared" si="24"/>
        <v>416000</v>
      </c>
      <c r="L41" s="55">
        <f t="shared" si="24"/>
        <v>416000</v>
      </c>
      <c r="M41" s="55">
        <f t="shared" si="24"/>
        <v>416000</v>
      </c>
      <c r="N41" s="56">
        <f t="shared" si="24"/>
        <v>416000</v>
      </c>
    </row>
    <row r="42" spans="1:14" x14ac:dyDescent="0.35">
      <c r="B42" s="12" t="str">
        <f t="shared" ref="B42" si="25">B14</f>
        <v>Short term accommodation</v>
      </c>
      <c r="C42" s="12" t="str">
        <f t="shared" si="13"/>
        <v>Number of suites: Suite with 3 or more bedrooms</v>
      </c>
      <c r="D42" s="43" t="s">
        <v>309</v>
      </c>
      <c r="E42" s="55">
        <f t="shared" ref="E42:N42" si="26">E28*$Q28</f>
        <v>207600</v>
      </c>
      <c r="F42" s="55">
        <f t="shared" si="26"/>
        <v>207600</v>
      </c>
      <c r="G42" s="55">
        <f t="shared" si="26"/>
        <v>207600</v>
      </c>
      <c r="H42" s="55">
        <f t="shared" si="26"/>
        <v>207600</v>
      </c>
      <c r="I42" s="55">
        <f t="shared" si="26"/>
        <v>207600</v>
      </c>
      <c r="J42" s="55">
        <f t="shared" si="26"/>
        <v>177600</v>
      </c>
      <c r="K42" s="55">
        <f t="shared" si="26"/>
        <v>177600</v>
      </c>
      <c r="L42" s="55">
        <f t="shared" si="26"/>
        <v>177600</v>
      </c>
      <c r="M42" s="55">
        <f t="shared" si="26"/>
        <v>177600</v>
      </c>
      <c r="N42" s="56">
        <f t="shared" si="26"/>
        <v>177600</v>
      </c>
    </row>
    <row r="43" spans="1:14" x14ac:dyDescent="0.35">
      <c r="B43" s="12" t="str">
        <f t="shared" ref="B43" si="27">B15</f>
        <v>Long term accommodation</v>
      </c>
      <c r="C43" s="12" t="str">
        <f t="shared" si="13"/>
        <v>Number of bedrooms: Bedroom that is not within a suite</v>
      </c>
      <c r="D43" s="43" t="s">
        <v>309</v>
      </c>
      <c r="E43" s="55">
        <f t="shared" ref="E43:N43" si="28">E29*$Q29</f>
        <v>38400</v>
      </c>
      <c r="F43" s="55">
        <f t="shared" si="28"/>
        <v>38400</v>
      </c>
      <c r="G43" s="55">
        <f t="shared" si="28"/>
        <v>38400</v>
      </c>
      <c r="H43" s="55">
        <f t="shared" si="28"/>
        <v>38400</v>
      </c>
      <c r="I43" s="55">
        <f t="shared" si="28"/>
        <v>38400</v>
      </c>
      <c r="J43" s="55">
        <f t="shared" si="28"/>
        <v>35200</v>
      </c>
      <c r="K43" s="55">
        <f t="shared" si="28"/>
        <v>35200</v>
      </c>
      <c r="L43" s="55">
        <f t="shared" si="28"/>
        <v>35200</v>
      </c>
      <c r="M43" s="55">
        <f t="shared" si="28"/>
        <v>35200</v>
      </c>
      <c r="N43" s="56">
        <f t="shared" si="28"/>
        <v>35200</v>
      </c>
    </row>
    <row r="44" spans="1:14" x14ac:dyDescent="0.35">
      <c r="B44" s="12" t="str">
        <f t="shared" ref="B44" si="29">B16</f>
        <v>Long term accommodation</v>
      </c>
      <c r="C44" s="12" t="str">
        <f t="shared" si="13"/>
        <v>Number of suites: Suite with 1 or 2 bedrooms</v>
      </c>
      <c r="D44" s="43" t="s">
        <v>309</v>
      </c>
      <c r="E44" s="55">
        <f t="shared" ref="E44:N44" si="30">E30*$Q30</f>
        <v>126400</v>
      </c>
      <c r="F44" s="55">
        <f t="shared" si="30"/>
        <v>126400</v>
      </c>
      <c r="G44" s="55">
        <f t="shared" si="30"/>
        <v>126400</v>
      </c>
      <c r="H44" s="55">
        <f t="shared" si="30"/>
        <v>126400</v>
      </c>
      <c r="I44" s="55">
        <f t="shared" si="30"/>
        <v>126400</v>
      </c>
      <c r="J44" s="55">
        <f t="shared" si="30"/>
        <v>113600</v>
      </c>
      <c r="K44" s="55">
        <f t="shared" si="30"/>
        <v>113600</v>
      </c>
      <c r="L44" s="55">
        <f t="shared" si="30"/>
        <v>113600</v>
      </c>
      <c r="M44" s="55">
        <f t="shared" si="30"/>
        <v>113600</v>
      </c>
      <c r="N44" s="56">
        <f t="shared" si="30"/>
        <v>113600</v>
      </c>
    </row>
    <row r="45" spans="1:14" x14ac:dyDescent="0.35">
      <c r="B45" s="12" t="str">
        <f t="shared" ref="B45" si="31">B17</f>
        <v>Long term accommodation</v>
      </c>
      <c r="C45" s="12" t="str">
        <f t="shared" si="13"/>
        <v>Number of suites: Suite with 3 or more bedrooms</v>
      </c>
      <c r="D45" s="48" t="s">
        <v>309</v>
      </c>
      <c r="E45" s="57">
        <f t="shared" ref="E45:N45" si="32">E31*$Q31</f>
        <v>38400</v>
      </c>
      <c r="F45" s="57">
        <f t="shared" si="32"/>
        <v>38400</v>
      </c>
      <c r="G45" s="57">
        <f t="shared" si="32"/>
        <v>38400</v>
      </c>
      <c r="H45" s="57">
        <f t="shared" si="32"/>
        <v>38400</v>
      </c>
      <c r="I45" s="57">
        <f t="shared" si="32"/>
        <v>38400</v>
      </c>
      <c r="J45" s="57">
        <f t="shared" si="32"/>
        <v>36000</v>
      </c>
      <c r="K45" s="57">
        <f t="shared" si="32"/>
        <v>36000</v>
      </c>
      <c r="L45" s="57">
        <f t="shared" si="32"/>
        <v>36000</v>
      </c>
      <c r="M45" s="57">
        <f t="shared" si="32"/>
        <v>36000</v>
      </c>
      <c r="N45" s="58">
        <f t="shared" si="32"/>
        <v>36000</v>
      </c>
    </row>
    <row r="46" spans="1:14" x14ac:dyDescent="0.35">
      <c r="B46" s="19" t="s">
        <v>331</v>
      </c>
      <c r="C46" s="19" t="s">
        <v>309</v>
      </c>
      <c r="D46" s="59" t="s">
        <v>309</v>
      </c>
      <c r="E46" s="60">
        <f t="shared" ref="E46:N46" si="33">SUM(E36:E45)</f>
        <v>76019600</v>
      </c>
      <c r="F46" s="60">
        <f t="shared" si="33"/>
        <v>76019600</v>
      </c>
      <c r="G46" s="60">
        <f t="shared" si="33"/>
        <v>76019600</v>
      </c>
      <c r="H46" s="60">
        <f t="shared" si="33"/>
        <v>76019600</v>
      </c>
      <c r="I46" s="60">
        <f t="shared" si="33"/>
        <v>76019600</v>
      </c>
      <c r="J46" s="60">
        <f t="shared" si="33"/>
        <v>63819200</v>
      </c>
      <c r="K46" s="60">
        <f t="shared" si="33"/>
        <v>63819200</v>
      </c>
      <c r="L46" s="60">
        <f t="shared" si="33"/>
        <v>63819200</v>
      </c>
      <c r="M46" s="60">
        <f t="shared" si="33"/>
        <v>63819200</v>
      </c>
      <c r="N46" s="61">
        <f t="shared" si="33"/>
        <v>63819200</v>
      </c>
    </row>
    <row r="48" spans="1:14" x14ac:dyDescent="0.35">
      <c r="A48" s="62" t="s">
        <v>332</v>
      </c>
    </row>
    <row r="49" spans="1:1" x14ac:dyDescent="0.35">
      <c r="A49" s="63" t="s">
        <v>400</v>
      </c>
    </row>
    <row r="50" spans="1:1" x14ac:dyDescent="0.35">
      <c r="A50" s="63" t="s">
        <v>394</v>
      </c>
    </row>
    <row r="51" spans="1:1" x14ac:dyDescent="0.35">
      <c r="A51" s="63" t="s">
        <v>397</v>
      </c>
    </row>
  </sheetData>
  <pageMargins left="0.25" right="0.25" top="0.75" bottom="0.75" header="0.3" footer="0.3"/>
  <pageSetup paperSize="8" scale="77" orientation="landscape" r:id="rId1"/>
  <headerFooter>
    <oddFooter>&amp;C_x000D_&amp;1#&amp;"Arial"&amp;10&amp;KFF0000 SECURITY LABEL: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pageSetUpPr fitToPage="1"/>
  </sheetPr>
  <dimension ref="A1:Q60"/>
  <sheetViews>
    <sheetView topLeftCell="A25" workbookViewId="0">
      <selection activeCell="A39" sqref="A39:C39"/>
    </sheetView>
  </sheetViews>
  <sheetFormatPr defaultColWidth="9.1796875" defaultRowHeight="14.5" x14ac:dyDescent="0.35"/>
  <cols>
    <col min="1" max="1" width="11.7265625" style="1" customWidth="1"/>
    <col min="2" max="2" width="42.54296875" style="1" customWidth="1"/>
    <col min="3" max="3" width="51" style="1" customWidth="1"/>
    <col min="4" max="14" width="11.7265625" style="1" customWidth="1"/>
    <col min="15" max="15" width="9.1796875" style="1" customWidth="1"/>
    <col min="16" max="17" width="11.7265625" style="1" customWidth="1"/>
    <col min="18" max="18" width="10.1796875" style="1" customWidth="1"/>
    <col min="19" max="16384" width="9.1796875" style="1"/>
  </cols>
  <sheetData>
    <row r="1" spans="1:14" s="179" customFormat="1" ht="20" thickBot="1" x14ac:dyDescent="0.5">
      <c r="A1" s="179" t="s">
        <v>291</v>
      </c>
    </row>
    <row r="2" spans="1:14" s="179" customFormat="1" ht="20.5" thickTop="1" thickBot="1" x14ac:dyDescent="0.5">
      <c r="A2" s="179" t="s">
        <v>292</v>
      </c>
    </row>
    <row r="3" spans="1:14" ht="15" thickTop="1" x14ac:dyDescent="0.35">
      <c r="A3" s="6" t="str">
        <f>Coversheet!C8</f>
        <v>Effective 10 December 2021</v>
      </c>
      <c r="D3" s="7" t="s">
        <v>310</v>
      </c>
    </row>
    <row r="4" spans="1:14" x14ac:dyDescent="0.35">
      <c r="D4" s="8" t="s">
        <v>311</v>
      </c>
    </row>
    <row r="5" spans="1:14" ht="17.5" thickBot="1" x14ac:dyDescent="0.45">
      <c r="A5" s="182">
        <v>2.1</v>
      </c>
      <c r="B5" s="182" t="s">
        <v>316</v>
      </c>
      <c r="C5" s="182"/>
    </row>
    <row r="6" spans="1:14" ht="15" thickTop="1" x14ac:dyDescent="0.35"/>
    <row r="7" spans="1:14" ht="16.5" x14ac:dyDescent="0.35">
      <c r="B7" s="23" t="s">
        <v>392</v>
      </c>
      <c r="C7" s="23" t="s">
        <v>393</v>
      </c>
      <c r="D7" s="24">
        <v>2016</v>
      </c>
      <c r="E7" s="24">
        <v>2021</v>
      </c>
      <c r="F7" s="24">
        <v>2026</v>
      </c>
      <c r="G7" s="64"/>
    </row>
    <row r="8" spans="1:14" ht="16.5" x14ac:dyDescent="0.35">
      <c r="B8" s="12" t="s">
        <v>304</v>
      </c>
      <c r="C8" s="12" t="s">
        <v>307</v>
      </c>
      <c r="D8" s="26">
        <v>1329423</v>
      </c>
      <c r="E8" s="27">
        <v>1450071</v>
      </c>
      <c r="F8" s="28">
        <v>1541614</v>
      </c>
      <c r="H8" s="15"/>
      <c r="I8" s="25"/>
      <c r="J8" s="25"/>
      <c r="K8" s="25"/>
      <c r="L8" s="32"/>
      <c r="M8" s="32"/>
      <c r="N8" s="32"/>
    </row>
    <row r="9" spans="1:14" ht="16.5" x14ac:dyDescent="0.35">
      <c r="B9" s="12" t="s">
        <v>297</v>
      </c>
      <c r="C9" s="12" t="s">
        <v>307</v>
      </c>
      <c r="D9" s="29">
        <v>3341563</v>
      </c>
      <c r="E9" s="30">
        <v>3754708</v>
      </c>
      <c r="F9" s="31">
        <v>4194896</v>
      </c>
      <c r="H9" s="15"/>
      <c r="I9" s="25"/>
      <c r="J9" s="25"/>
      <c r="K9" s="25"/>
      <c r="L9" s="32"/>
      <c r="M9" s="32"/>
      <c r="N9" s="32"/>
    </row>
    <row r="10" spans="1:14" ht="16.5" x14ac:dyDescent="0.35">
      <c r="B10" s="12" t="s">
        <v>298</v>
      </c>
      <c r="C10" s="12" t="s">
        <v>307</v>
      </c>
      <c r="D10" s="29">
        <v>1710389</v>
      </c>
      <c r="E10" s="30">
        <v>1902219</v>
      </c>
      <c r="F10" s="31">
        <v>2068717</v>
      </c>
      <c r="H10" s="15"/>
      <c r="I10" s="25"/>
      <c r="J10" s="25"/>
      <c r="K10" s="25"/>
      <c r="L10" s="32"/>
      <c r="M10" s="32"/>
      <c r="N10" s="32"/>
    </row>
    <row r="11" spans="1:14" ht="16.5" x14ac:dyDescent="0.35">
      <c r="B11" s="12" t="s">
        <v>299</v>
      </c>
      <c r="C11" s="12" t="s">
        <v>307</v>
      </c>
      <c r="D11" s="29">
        <v>1016836</v>
      </c>
      <c r="E11" s="30">
        <v>1132432</v>
      </c>
      <c r="F11" s="31">
        <v>1253052</v>
      </c>
      <c r="H11" s="15"/>
      <c r="I11" s="25"/>
      <c r="J11" s="25"/>
      <c r="K11" s="25"/>
      <c r="L11" s="32"/>
      <c r="M11" s="32"/>
      <c r="N11" s="32"/>
    </row>
    <row r="12" spans="1:14" ht="16.5" x14ac:dyDescent="0.35">
      <c r="B12" s="12" t="s">
        <v>300</v>
      </c>
      <c r="C12" s="12" t="s">
        <v>307</v>
      </c>
      <c r="D12" s="29">
        <v>549703</v>
      </c>
      <c r="E12" s="30">
        <v>587701</v>
      </c>
      <c r="F12" s="31">
        <v>630370</v>
      </c>
      <c r="H12" s="15"/>
      <c r="I12" s="25"/>
      <c r="J12" s="25"/>
      <c r="K12" s="25"/>
      <c r="L12" s="32"/>
      <c r="M12" s="32"/>
      <c r="N12" s="32"/>
    </row>
    <row r="13" spans="1:14" ht="16.5" x14ac:dyDescent="0.35">
      <c r="B13" s="12" t="s">
        <v>301</v>
      </c>
      <c r="C13" s="12" t="s">
        <v>307</v>
      </c>
      <c r="D13" s="29">
        <v>350643</v>
      </c>
      <c r="E13" s="30">
        <v>391639</v>
      </c>
      <c r="F13" s="31">
        <v>447057</v>
      </c>
      <c r="L13" s="32"/>
      <c r="M13" s="32"/>
      <c r="N13" s="32"/>
    </row>
    <row r="14" spans="1:14" ht="16.5" x14ac:dyDescent="0.35">
      <c r="B14" s="12" t="s">
        <v>302</v>
      </c>
      <c r="C14" s="12" t="s">
        <v>307</v>
      </c>
      <c r="D14" s="29">
        <v>6559591</v>
      </c>
      <c r="E14" s="30">
        <v>6854829</v>
      </c>
      <c r="F14" s="31">
        <v>7153262</v>
      </c>
      <c r="L14" s="32"/>
      <c r="M14" s="32"/>
      <c r="N14" s="32"/>
    </row>
    <row r="15" spans="1:14" ht="16.5" x14ac:dyDescent="0.35">
      <c r="B15" s="12" t="s">
        <v>303</v>
      </c>
      <c r="C15" s="12" t="s">
        <v>307</v>
      </c>
      <c r="D15" s="29">
        <v>128868</v>
      </c>
      <c r="E15" s="30">
        <v>135382</v>
      </c>
      <c r="F15" s="31">
        <v>143945</v>
      </c>
      <c r="L15" s="32"/>
      <c r="M15" s="32"/>
      <c r="N15" s="32"/>
    </row>
    <row r="16" spans="1:14" ht="16.5" x14ac:dyDescent="0.35">
      <c r="B16" s="12" t="s">
        <v>146</v>
      </c>
      <c r="C16" s="12" t="s">
        <v>307</v>
      </c>
      <c r="D16" s="29">
        <v>6128313</v>
      </c>
      <c r="E16" s="30">
        <v>6616538</v>
      </c>
      <c r="F16" s="31">
        <v>7170238</v>
      </c>
      <c r="L16" s="32"/>
      <c r="M16" s="32"/>
      <c r="N16" s="32"/>
    </row>
    <row r="17" spans="1:17" ht="16.5" x14ac:dyDescent="0.35">
      <c r="B17" s="12" t="s">
        <v>295</v>
      </c>
      <c r="C17" s="12" t="s">
        <v>307</v>
      </c>
      <c r="D17" s="29">
        <v>3590588</v>
      </c>
      <c r="E17" s="30">
        <v>3836609</v>
      </c>
      <c r="F17" s="31">
        <v>4126138</v>
      </c>
      <c r="L17" s="32"/>
      <c r="M17" s="32"/>
      <c r="N17" s="32"/>
    </row>
    <row r="18" spans="1:17" ht="16.5" x14ac:dyDescent="0.35">
      <c r="B18" s="12" t="s">
        <v>313</v>
      </c>
      <c r="C18" s="12" t="s">
        <v>307</v>
      </c>
      <c r="D18" s="29">
        <v>921490</v>
      </c>
      <c r="E18" s="30">
        <v>978076</v>
      </c>
      <c r="F18" s="31">
        <v>1028868</v>
      </c>
      <c r="L18" s="32"/>
      <c r="M18" s="32"/>
      <c r="N18" s="32"/>
    </row>
    <row r="19" spans="1:17" ht="16.5" x14ac:dyDescent="0.35">
      <c r="B19" s="12" t="s">
        <v>305</v>
      </c>
      <c r="C19" s="12" t="s">
        <v>307</v>
      </c>
      <c r="D19" s="29">
        <v>8403730</v>
      </c>
      <c r="E19" s="30">
        <v>9052226</v>
      </c>
      <c r="F19" s="31">
        <v>9897985</v>
      </c>
      <c r="L19" s="32"/>
      <c r="M19" s="32"/>
      <c r="N19" s="32"/>
    </row>
    <row r="20" spans="1:17" ht="16.5" x14ac:dyDescent="0.35">
      <c r="B20" s="12" t="s">
        <v>296</v>
      </c>
      <c r="C20" s="12" t="s">
        <v>307</v>
      </c>
      <c r="D20" s="33">
        <v>4666</v>
      </c>
      <c r="E20" s="34">
        <v>5149</v>
      </c>
      <c r="F20" s="35">
        <v>5260</v>
      </c>
      <c r="L20" s="32"/>
      <c r="M20" s="32"/>
      <c r="N20" s="32"/>
    </row>
    <row r="22" spans="1:17" ht="17.5" thickBot="1" x14ac:dyDescent="0.45">
      <c r="A22" s="182">
        <v>2.2000000000000002</v>
      </c>
      <c r="B22" s="182" t="s">
        <v>317</v>
      </c>
      <c r="C22" s="182"/>
    </row>
    <row r="23" spans="1:17" ht="15" thickTop="1" x14ac:dyDescent="0.35"/>
    <row r="24" spans="1:17" ht="29" x14ac:dyDescent="0.35">
      <c r="B24" s="23" t="s">
        <v>328</v>
      </c>
      <c r="C24" s="23" t="s">
        <v>306</v>
      </c>
      <c r="D24" s="24">
        <v>2016</v>
      </c>
      <c r="E24" s="24">
        <v>2017</v>
      </c>
      <c r="F24" s="24">
        <v>2018</v>
      </c>
      <c r="G24" s="24">
        <v>2019</v>
      </c>
      <c r="H24" s="24">
        <v>2020</v>
      </c>
      <c r="I24" s="24">
        <v>2021</v>
      </c>
      <c r="J24" s="24">
        <v>2022</v>
      </c>
      <c r="K24" s="24">
        <v>2023</v>
      </c>
      <c r="L24" s="24">
        <v>2024</v>
      </c>
      <c r="M24" s="24">
        <v>2025</v>
      </c>
      <c r="N24" s="24">
        <v>2026</v>
      </c>
      <c r="P24" s="65" t="s">
        <v>308</v>
      </c>
      <c r="Q24" s="65" t="s">
        <v>312</v>
      </c>
    </row>
    <row r="25" spans="1:17" x14ac:dyDescent="0.35">
      <c r="B25" s="12" t="str">
        <f>B8</f>
        <v>Food Services, Arts &amp; Recreation</v>
      </c>
      <c r="C25" s="12" t="str">
        <f t="shared" ref="C25:C37" si="0">C8</f>
        <v>m2 GFA</v>
      </c>
      <c r="D25" s="38">
        <f>D8</f>
        <v>1329423</v>
      </c>
      <c r="E25" s="39">
        <f>($E8-$D8)/5</f>
        <v>24129.599999999999</v>
      </c>
      <c r="F25" s="39">
        <f t="shared" ref="F25:G25" si="1">($E8-$D8)/5</f>
        <v>24129.599999999999</v>
      </c>
      <c r="G25" s="39">
        <f t="shared" si="1"/>
        <v>24129.599999999999</v>
      </c>
      <c r="H25" s="39">
        <f t="shared" ref="H25:I37" si="2">($E8-$D8)/5</f>
        <v>24129.599999999999</v>
      </c>
      <c r="I25" s="39">
        <f t="shared" si="2"/>
        <v>24129.599999999999</v>
      </c>
      <c r="J25" s="39">
        <f t="shared" ref="J25:K37" si="3">($F8-$E8)/5</f>
        <v>18308.599999999999</v>
      </c>
      <c r="K25" s="39">
        <f t="shared" si="3"/>
        <v>18308.599999999999</v>
      </c>
      <c r="L25" s="39">
        <f t="shared" ref="L25:N25" si="4">($F8-$E8)/5</f>
        <v>18308.599999999999</v>
      </c>
      <c r="M25" s="39">
        <f t="shared" si="4"/>
        <v>18308.599999999999</v>
      </c>
      <c r="N25" s="40">
        <f t="shared" si="4"/>
        <v>18308.599999999999</v>
      </c>
      <c r="P25" s="41" t="s">
        <v>136</v>
      </c>
      <c r="Q25" s="42">
        <f>IFERROR(IF('Modelling inputs'!$E$30="Default",VLOOKUP(P25,'BAICR Charge Lookup'!A:F,6,FALSE),IF('Modelling inputs'!$E$30="Alternate charge",VLOOKUP(P25,'BAICR Charge Lookup'!A:G,7,FALSE))),0)</f>
        <v>144</v>
      </c>
    </row>
    <row r="26" spans="1:17" x14ac:dyDescent="0.35">
      <c r="B26" s="12" t="str">
        <f t="shared" ref="B26" si="5">B9</f>
        <v>Community - Education</v>
      </c>
      <c r="C26" s="12" t="str">
        <f t="shared" si="0"/>
        <v>m2 GFA</v>
      </c>
      <c r="D26" s="43">
        <f t="shared" ref="D26:D37" si="6">D9</f>
        <v>3341563</v>
      </c>
      <c r="E26" s="44">
        <f t="shared" ref="E26:G26" si="7">($E9-$D9)/5</f>
        <v>82629</v>
      </c>
      <c r="F26" s="44">
        <f t="shared" si="7"/>
        <v>82629</v>
      </c>
      <c r="G26" s="44">
        <f t="shared" si="7"/>
        <v>82629</v>
      </c>
      <c r="H26" s="44">
        <f t="shared" si="2"/>
        <v>82629</v>
      </c>
      <c r="I26" s="44">
        <f t="shared" si="2"/>
        <v>82629</v>
      </c>
      <c r="J26" s="44">
        <f t="shared" si="3"/>
        <v>88037.6</v>
      </c>
      <c r="K26" s="44">
        <f t="shared" si="3"/>
        <v>88037.6</v>
      </c>
      <c r="L26" s="44">
        <f t="shared" ref="L26:N26" si="8">($F9-$E9)/5</f>
        <v>88037.6</v>
      </c>
      <c r="M26" s="44">
        <f t="shared" si="8"/>
        <v>88037.6</v>
      </c>
      <c r="N26" s="45">
        <f t="shared" si="8"/>
        <v>88037.6</v>
      </c>
      <c r="P26" s="46" t="s">
        <v>156</v>
      </c>
      <c r="Q26" s="47">
        <f>IFERROR(IF('Modelling inputs'!$E$30="Default",VLOOKUP(P26,'BAICR Charge Lookup'!A:F,6,FALSE),IF('Modelling inputs'!$E$30="Alternate charge",VLOOKUP(P26,'BAICR Charge Lookup'!A:G,7,FALSE))),0)</f>
        <v>104</v>
      </c>
    </row>
    <row r="27" spans="1:17" x14ac:dyDescent="0.35">
      <c r="B27" s="12" t="str">
        <f t="shared" ref="B27" si="9">B10</f>
        <v>Community - Health</v>
      </c>
      <c r="C27" s="12" t="str">
        <f t="shared" si="0"/>
        <v>m2 GFA</v>
      </c>
      <c r="D27" s="43">
        <f t="shared" si="6"/>
        <v>1710389</v>
      </c>
      <c r="E27" s="44">
        <f t="shared" ref="E27:G27" si="10">($E10-$D10)/5</f>
        <v>38366</v>
      </c>
      <c r="F27" s="44">
        <f t="shared" si="10"/>
        <v>38366</v>
      </c>
      <c r="G27" s="44">
        <f t="shared" si="10"/>
        <v>38366</v>
      </c>
      <c r="H27" s="44">
        <f t="shared" si="2"/>
        <v>38366</v>
      </c>
      <c r="I27" s="44">
        <f t="shared" si="2"/>
        <v>38366</v>
      </c>
      <c r="J27" s="44">
        <f t="shared" si="3"/>
        <v>33299.599999999999</v>
      </c>
      <c r="K27" s="44">
        <f t="shared" si="3"/>
        <v>33299.599999999999</v>
      </c>
      <c r="L27" s="44">
        <f t="shared" ref="L27:N27" si="11">($F10-$E10)/5</f>
        <v>33299.599999999999</v>
      </c>
      <c r="M27" s="44">
        <f t="shared" si="11"/>
        <v>33299.599999999999</v>
      </c>
      <c r="N27" s="45">
        <f t="shared" si="11"/>
        <v>33299.599999999999</v>
      </c>
      <c r="P27" s="46" t="s">
        <v>216</v>
      </c>
      <c r="Q27" s="47">
        <f>IFERROR(IF('Modelling inputs'!$E$30="Default",VLOOKUP(P27,'BAICR Charge Lookup'!A:F,6,FALSE),IF('Modelling inputs'!$E$30="Alternate charge",VLOOKUP(P27,'BAICR Charge Lookup'!A:G,7,FALSE))),0)</f>
        <v>104</v>
      </c>
    </row>
    <row r="28" spans="1:17" x14ac:dyDescent="0.35">
      <c r="B28" s="12" t="str">
        <f t="shared" ref="B28" si="12">B11</f>
        <v>Community - Other</v>
      </c>
      <c r="C28" s="12" t="str">
        <f t="shared" si="0"/>
        <v>m2 GFA</v>
      </c>
      <c r="D28" s="43">
        <f t="shared" si="6"/>
        <v>1016836</v>
      </c>
      <c r="E28" s="44">
        <f t="shared" ref="E28:G28" si="13">($E11-$D11)/5</f>
        <v>23119.200000000001</v>
      </c>
      <c r="F28" s="44">
        <f t="shared" si="13"/>
        <v>23119.200000000001</v>
      </c>
      <c r="G28" s="44">
        <f t="shared" si="13"/>
        <v>23119.200000000001</v>
      </c>
      <c r="H28" s="44">
        <f t="shared" si="2"/>
        <v>23119.200000000001</v>
      </c>
      <c r="I28" s="44">
        <f t="shared" si="2"/>
        <v>23119.200000000001</v>
      </c>
      <c r="J28" s="44">
        <f t="shared" si="3"/>
        <v>24124</v>
      </c>
      <c r="K28" s="44">
        <f t="shared" si="3"/>
        <v>24124</v>
      </c>
      <c r="L28" s="44">
        <f t="shared" ref="L28:N28" si="14">($F11-$E11)/5</f>
        <v>24124</v>
      </c>
      <c r="M28" s="44">
        <f t="shared" si="14"/>
        <v>24124</v>
      </c>
      <c r="N28" s="45">
        <f t="shared" si="14"/>
        <v>24124</v>
      </c>
      <c r="P28" s="46" t="s">
        <v>112</v>
      </c>
      <c r="Q28" s="47">
        <f>IFERROR(IF('Modelling inputs'!$E$30="Default",VLOOKUP(P28,'BAICR Charge Lookup'!A:F,6,FALSE),IF('Modelling inputs'!$E$30="Alternate charge",VLOOKUP(P28,'BAICR Charge Lookup'!A:G,7,FALSE))),0)</f>
        <v>34</v>
      </c>
    </row>
    <row r="29" spans="1:17" x14ac:dyDescent="0.35">
      <c r="B29" s="12" t="str">
        <f t="shared" ref="B29" si="15">B12</f>
        <v>Industry - General</v>
      </c>
      <c r="C29" s="12" t="str">
        <f t="shared" si="0"/>
        <v>m2 GFA</v>
      </c>
      <c r="D29" s="43">
        <f t="shared" si="6"/>
        <v>549703</v>
      </c>
      <c r="E29" s="44">
        <f t="shared" ref="E29:G29" si="16">($E12-$D12)/5</f>
        <v>7599.6</v>
      </c>
      <c r="F29" s="44">
        <f t="shared" si="16"/>
        <v>7599.6</v>
      </c>
      <c r="G29" s="44">
        <f t="shared" si="16"/>
        <v>7599.6</v>
      </c>
      <c r="H29" s="44">
        <f t="shared" si="2"/>
        <v>7599.6</v>
      </c>
      <c r="I29" s="44">
        <f t="shared" si="2"/>
        <v>7599.6</v>
      </c>
      <c r="J29" s="44">
        <f t="shared" si="3"/>
        <v>8533.7999999999993</v>
      </c>
      <c r="K29" s="44">
        <f t="shared" si="3"/>
        <v>8533.7999999999993</v>
      </c>
      <c r="L29" s="44">
        <f t="shared" ref="L29:N29" si="17">($F12-$E12)/5</f>
        <v>8533.7999999999993</v>
      </c>
      <c r="M29" s="44">
        <f t="shared" si="17"/>
        <v>8533.7999999999993</v>
      </c>
      <c r="N29" s="45">
        <f t="shared" si="17"/>
        <v>8533.7999999999993</v>
      </c>
      <c r="P29" s="46" t="s">
        <v>176</v>
      </c>
      <c r="Q29" s="47">
        <f>IFERROR(IF('Modelling inputs'!$E$30="Default",VLOOKUP(P29,'BAICR Charge Lookup'!A:F,6,FALSE),IF('Modelling inputs'!$E$30="Alternate charge",VLOOKUP(P29,'BAICR Charge Lookup'!A:G,7,FALSE))),0)</f>
        <v>14</v>
      </c>
    </row>
    <row r="30" spans="1:17" x14ac:dyDescent="0.35">
      <c r="B30" s="12" t="str">
        <f t="shared" ref="B30" si="18">B13</f>
        <v>Industry - Heavy</v>
      </c>
      <c r="C30" s="12" t="str">
        <f t="shared" si="0"/>
        <v>m2 GFA</v>
      </c>
      <c r="D30" s="43">
        <f t="shared" si="6"/>
        <v>350643</v>
      </c>
      <c r="E30" s="44">
        <f t="shared" ref="E30:G30" si="19">($E13-$D13)/5</f>
        <v>8199.2000000000007</v>
      </c>
      <c r="F30" s="44">
        <f t="shared" si="19"/>
        <v>8199.2000000000007</v>
      </c>
      <c r="G30" s="44">
        <f t="shared" si="19"/>
        <v>8199.2000000000007</v>
      </c>
      <c r="H30" s="44">
        <f t="shared" si="2"/>
        <v>8199.2000000000007</v>
      </c>
      <c r="I30" s="44">
        <f t="shared" si="2"/>
        <v>8199.2000000000007</v>
      </c>
      <c r="J30" s="44">
        <f t="shared" si="3"/>
        <v>11083.6</v>
      </c>
      <c r="K30" s="44">
        <f t="shared" si="3"/>
        <v>11083.6</v>
      </c>
      <c r="L30" s="44">
        <f t="shared" ref="L30:N30" si="20">($F13-$E13)/5</f>
        <v>11083.6</v>
      </c>
      <c r="M30" s="44">
        <f t="shared" si="20"/>
        <v>11083.6</v>
      </c>
      <c r="N30" s="45">
        <f t="shared" si="20"/>
        <v>11083.6</v>
      </c>
      <c r="P30" s="46" t="s">
        <v>187</v>
      </c>
      <c r="Q30" s="47">
        <f>IFERROR(IF('Modelling inputs'!$E$30="Default",VLOOKUP(P30,'BAICR Charge Lookup'!A:F,6,FALSE),IF('Modelling inputs'!$E$30="Alternate charge",VLOOKUP(P30,'BAICR Charge Lookup'!A:G,7,FALSE))),0)</f>
        <v>30</v>
      </c>
    </row>
    <row r="31" spans="1:17" x14ac:dyDescent="0.35">
      <c r="B31" s="12" t="str">
        <f t="shared" ref="B31" si="21">B14</f>
        <v>Industry - Light</v>
      </c>
      <c r="C31" s="12" t="str">
        <f t="shared" si="0"/>
        <v>m2 GFA</v>
      </c>
      <c r="D31" s="43">
        <f t="shared" si="6"/>
        <v>6559591</v>
      </c>
      <c r="E31" s="44">
        <f t="shared" ref="E31:G31" si="22">($E14-$D14)/5</f>
        <v>59047.6</v>
      </c>
      <c r="F31" s="44">
        <f t="shared" si="22"/>
        <v>59047.6</v>
      </c>
      <c r="G31" s="44">
        <f t="shared" si="22"/>
        <v>59047.6</v>
      </c>
      <c r="H31" s="44">
        <f t="shared" si="2"/>
        <v>59047.6</v>
      </c>
      <c r="I31" s="44">
        <f t="shared" si="2"/>
        <v>59047.6</v>
      </c>
      <c r="J31" s="44">
        <f t="shared" si="3"/>
        <v>59686.6</v>
      </c>
      <c r="K31" s="44">
        <f t="shared" si="3"/>
        <v>59686.6</v>
      </c>
      <c r="L31" s="44">
        <f t="shared" ref="L31:N31" si="23">($F14-$E14)/5</f>
        <v>59686.6</v>
      </c>
      <c r="M31" s="44">
        <f t="shared" si="23"/>
        <v>59686.6</v>
      </c>
      <c r="N31" s="45">
        <f t="shared" si="23"/>
        <v>59686.6</v>
      </c>
      <c r="P31" s="46" t="s">
        <v>174</v>
      </c>
      <c r="Q31" s="47">
        <f>IFERROR(IF('Modelling inputs'!$E$30="Default",VLOOKUP(P31,'BAICR Charge Lookup'!A:F,6,FALSE),IF('Modelling inputs'!$E$30="Alternate charge",VLOOKUP(P31,'BAICR Charge Lookup'!A:G,7,FALSE))),0)</f>
        <v>14</v>
      </c>
    </row>
    <row r="32" spans="1:17" x14ac:dyDescent="0.35">
      <c r="B32" s="12" t="str">
        <f t="shared" ref="B32" si="24">B15</f>
        <v>Industry - Other</v>
      </c>
      <c r="C32" s="12" t="str">
        <f t="shared" si="0"/>
        <v>m2 GFA</v>
      </c>
      <c r="D32" s="43">
        <f t="shared" si="6"/>
        <v>128868</v>
      </c>
      <c r="E32" s="44">
        <f t="shared" ref="E32:G32" si="25">($E15-$D15)/5</f>
        <v>1302.8</v>
      </c>
      <c r="F32" s="44">
        <f t="shared" si="25"/>
        <v>1302.8</v>
      </c>
      <c r="G32" s="44">
        <f t="shared" si="25"/>
        <v>1302.8</v>
      </c>
      <c r="H32" s="44">
        <f t="shared" si="2"/>
        <v>1302.8</v>
      </c>
      <c r="I32" s="44">
        <f t="shared" si="2"/>
        <v>1302.8</v>
      </c>
      <c r="J32" s="44">
        <f t="shared" si="3"/>
        <v>1712.6</v>
      </c>
      <c r="K32" s="44">
        <f t="shared" si="3"/>
        <v>1712.6</v>
      </c>
      <c r="L32" s="44">
        <f t="shared" ref="L32:N32" si="26">($F15-$E15)/5</f>
        <v>1712.6</v>
      </c>
      <c r="M32" s="44">
        <f t="shared" si="26"/>
        <v>1712.6</v>
      </c>
      <c r="N32" s="45">
        <f t="shared" si="26"/>
        <v>1712.6</v>
      </c>
      <c r="P32" s="46" t="s">
        <v>174</v>
      </c>
      <c r="Q32" s="47">
        <f>IFERROR(IF('Modelling inputs'!$E$30="Default",VLOOKUP(P32,'BAICR Charge Lookup'!A:F,6,FALSE),IF('Modelling inputs'!$E$30="Alternate charge",VLOOKUP(P32,'BAICR Charge Lookup'!A:G,7,FALSE))),0)</f>
        <v>14</v>
      </c>
    </row>
    <row r="33" spans="1:17" x14ac:dyDescent="0.35">
      <c r="B33" s="12" t="str">
        <f t="shared" ref="B33" si="27">B16</f>
        <v>Office</v>
      </c>
      <c r="C33" s="12" t="str">
        <f t="shared" si="0"/>
        <v>m2 GFA</v>
      </c>
      <c r="D33" s="43">
        <f t="shared" si="6"/>
        <v>6128313</v>
      </c>
      <c r="E33" s="44">
        <f t="shared" ref="E33:G33" si="28">($E16-$D16)/5</f>
        <v>97645</v>
      </c>
      <c r="F33" s="44">
        <f t="shared" si="28"/>
        <v>97645</v>
      </c>
      <c r="G33" s="44">
        <f t="shared" si="28"/>
        <v>97645</v>
      </c>
      <c r="H33" s="44">
        <f t="shared" si="2"/>
        <v>97645</v>
      </c>
      <c r="I33" s="44">
        <f t="shared" si="2"/>
        <v>97645</v>
      </c>
      <c r="J33" s="44">
        <f t="shared" si="3"/>
        <v>110740</v>
      </c>
      <c r="K33" s="44">
        <f t="shared" si="3"/>
        <v>110740</v>
      </c>
      <c r="L33" s="44">
        <f t="shared" ref="L33:N33" si="29">($F16-$E16)/5</f>
        <v>110740</v>
      </c>
      <c r="M33" s="44">
        <f t="shared" si="29"/>
        <v>110740</v>
      </c>
      <c r="N33" s="45">
        <f t="shared" si="29"/>
        <v>110740</v>
      </c>
      <c r="P33" s="46" t="s">
        <v>147</v>
      </c>
      <c r="Q33" s="47">
        <f>IFERROR(IF('Modelling inputs'!$E$30="Default",VLOOKUP(P33,'BAICR Charge Lookup'!A:F,6,FALSE),IF('Modelling inputs'!$E$30="Alternate charge",VLOOKUP(P33,'BAICR Charge Lookup'!A:G,7,FALSE))),0)</f>
        <v>104</v>
      </c>
    </row>
    <row r="34" spans="1:17" x14ac:dyDescent="0.35">
      <c r="B34" s="12" t="str">
        <f t="shared" ref="B34" si="30">B17</f>
        <v>Retail</v>
      </c>
      <c r="C34" s="12" t="str">
        <f t="shared" si="0"/>
        <v>m2 GFA</v>
      </c>
      <c r="D34" s="43">
        <f t="shared" si="6"/>
        <v>3590588</v>
      </c>
      <c r="E34" s="44">
        <f t="shared" ref="E34:G34" si="31">($E17-$D17)/5</f>
        <v>49204.2</v>
      </c>
      <c r="F34" s="44">
        <f t="shared" si="31"/>
        <v>49204.2</v>
      </c>
      <c r="G34" s="44">
        <f t="shared" si="31"/>
        <v>49204.2</v>
      </c>
      <c r="H34" s="44">
        <f t="shared" si="2"/>
        <v>49204.2</v>
      </c>
      <c r="I34" s="44">
        <f t="shared" si="2"/>
        <v>49204.2</v>
      </c>
      <c r="J34" s="44">
        <f t="shared" si="3"/>
        <v>57905.8</v>
      </c>
      <c r="K34" s="44">
        <f t="shared" si="3"/>
        <v>57905.8</v>
      </c>
      <c r="L34" s="44">
        <f t="shared" ref="L34:N34" si="32">($F17-$E17)/5</f>
        <v>57905.8</v>
      </c>
      <c r="M34" s="44">
        <f t="shared" si="32"/>
        <v>57905.8</v>
      </c>
      <c r="N34" s="45">
        <f t="shared" si="32"/>
        <v>57905.8</v>
      </c>
      <c r="P34" s="46" t="s">
        <v>142</v>
      </c>
      <c r="Q34" s="47">
        <f>IFERROR(IF('Modelling inputs'!$E$30="Default",VLOOKUP(P34,'BAICR Charge Lookup'!A:F,6,FALSE),IF('Modelling inputs'!$E$30="Alternate charge",VLOOKUP(P34,'BAICR Charge Lookup'!A:G,7,FALSE))),0)</f>
        <v>144</v>
      </c>
    </row>
    <row r="35" spans="1:17" x14ac:dyDescent="0.35">
      <c r="B35" s="12" t="str">
        <f t="shared" ref="B35" si="33">B18</f>
        <v>Showroom, Retail Warehouse &amp; Bulky Goods</v>
      </c>
      <c r="C35" s="12" t="str">
        <f t="shared" si="0"/>
        <v>m2 GFA</v>
      </c>
      <c r="D35" s="43">
        <f t="shared" si="6"/>
        <v>921490</v>
      </c>
      <c r="E35" s="44">
        <f t="shared" ref="E35:G35" si="34">($E18-$D18)/5</f>
        <v>11317.2</v>
      </c>
      <c r="F35" s="44">
        <f t="shared" si="34"/>
        <v>11317.2</v>
      </c>
      <c r="G35" s="44">
        <f t="shared" si="34"/>
        <v>11317.2</v>
      </c>
      <c r="H35" s="44">
        <f t="shared" si="2"/>
        <v>11317.2</v>
      </c>
      <c r="I35" s="44">
        <f t="shared" si="2"/>
        <v>11317.2</v>
      </c>
      <c r="J35" s="44">
        <f t="shared" si="3"/>
        <v>10158.4</v>
      </c>
      <c r="K35" s="44">
        <f t="shared" si="3"/>
        <v>10158.4</v>
      </c>
      <c r="L35" s="44">
        <f t="shared" ref="L35:N35" si="35">($F18-$E18)/5</f>
        <v>10158.4</v>
      </c>
      <c r="M35" s="44">
        <f t="shared" si="35"/>
        <v>10158.4</v>
      </c>
      <c r="N35" s="45">
        <f t="shared" si="35"/>
        <v>10158.4</v>
      </c>
      <c r="P35" s="46" t="s">
        <v>131</v>
      </c>
      <c r="Q35" s="47">
        <f>IFERROR(IF('Modelling inputs'!$E$30="Default",VLOOKUP(P35,'BAICR Charge Lookup'!A:F,6,FALSE),IF('Modelling inputs'!$E$30="Alternate charge",VLOOKUP(P35,'BAICR Charge Lookup'!A:G,7,FALSE))),0)</f>
        <v>104</v>
      </c>
    </row>
    <row r="36" spans="1:17" x14ac:dyDescent="0.35">
      <c r="B36" s="12" t="str">
        <f t="shared" ref="B36" si="36">B19</f>
        <v>Warehouse, Bulk Stores &amp; Logistics</v>
      </c>
      <c r="C36" s="12" t="str">
        <f t="shared" si="0"/>
        <v>m2 GFA</v>
      </c>
      <c r="D36" s="43">
        <f t="shared" si="6"/>
        <v>8403730</v>
      </c>
      <c r="E36" s="44">
        <f t="shared" ref="E36:G36" si="37">($E19-$D19)/5</f>
        <v>129699.2</v>
      </c>
      <c r="F36" s="44">
        <f t="shared" si="37"/>
        <v>129699.2</v>
      </c>
      <c r="G36" s="44">
        <f t="shared" si="37"/>
        <v>129699.2</v>
      </c>
      <c r="H36" s="44">
        <f t="shared" si="2"/>
        <v>129699.2</v>
      </c>
      <c r="I36" s="44">
        <f t="shared" si="2"/>
        <v>129699.2</v>
      </c>
      <c r="J36" s="44">
        <f t="shared" si="3"/>
        <v>169151.8</v>
      </c>
      <c r="K36" s="44">
        <f t="shared" si="3"/>
        <v>169151.8</v>
      </c>
      <c r="L36" s="44">
        <f t="shared" ref="L36:N36" si="38">($F19-$E19)/5</f>
        <v>169151.8</v>
      </c>
      <c r="M36" s="44">
        <f t="shared" si="38"/>
        <v>169151.8</v>
      </c>
      <c r="N36" s="45">
        <f t="shared" si="38"/>
        <v>169151.8</v>
      </c>
      <c r="P36" s="46" t="s">
        <v>182</v>
      </c>
      <c r="Q36" s="47">
        <f>IFERROR(IF('Modelling inputs'!$E$30="Default",VLOOKUP(P36,'BAICR Charge Lookup'!A:F,6,FALSE),IF('Modelling inputs'!$E$30="Alternate charge",VLOOKUP(P36,'BAICR Charge Lookup'!A:G,7,FALSE))),0)</f>
        <v>14</v>
      </c>
    </row>
    <row r="37" spans="1:17" x14ac:dyDescent="0.35">
      <c r="B37" s="12" t="str">
        <f t="shared" ref="B37" si="39">B20</f>
        <v>Rural</v>
      </c>
      <c r="C37" s="12" t="str">
        <f t="shared" si="0"/>
        <v>m2 GFA</v>
      </c>
      <c r="D37" s="48">
        <f t="shared" si="6"/>
        <v>4666</v>
      </c>
      <c r="E37" s="49">
        <f t="shared" ref="E37:G37" si="40">($E20-$D20)/5</f>
        <v>96.6</v>
      </c>
      <c r="F37" s="49">
        <f t="shared" si="40"/>
        <v>96.6</v>
      </c>
      <c r="G37" s="49">
        <f t="shared" si="40"/>
        <v>96.6</v>
      </c>
      <c r="H37" s="49">
        <f t="shared" si="2"/>
        <v>96.6</v>
      </c>
      <c r="I37" s="49">
        <f t="shared" si="2"/>
        <v>96.6</v>
      </c>
      <c r="J37" s="49">
        <f t="shared" si="3"/>
        <v>22.2</v>
      </c>
      <c r="K37" s="49">
        <f t="shared" si="3"/>
        <v>22.2</v>
      </c>
      <c r="L37" s="49">
        <f t="shared" ref="L37:N37" si="41">($F20-$E20)/5</f>
        <v>22.2</v>
      </c>
      <c r="M37" s="49">
        <f t="shared" si="41"/>
        <v>22.2</v>
      </c>
      <c r="N37" s="50">
        <f t="shared" si="41"/>
        <v>22.2</v>
      </c>
      <c r="P37" s="51" t="s">
        <v>192</v>
      </c>
      <c r="Q37" s="52">
        <f>IFERROR(IF('Modelling inputs'!$E$30="Default",VLOOKUP(P37,'BAICR Charge Lookup'!A:F,6,FALSE),IF('Modelling inputs'!$E$30="Alternate charge",VLOOKUP(P37,'BAICR Charge Lookup'!A:G,7,FALSE))),0)</f>
        <v>0</v>
      </c>
    </row>
    <row r="38" spans="1:17" ht="15.75" customHeight="1" x14ac:dyDescent="0.35"/>
    <row r="39" spans="1:17" ht="21.75" customHeight="1" thickBot="1" x14ac:dyDescent="0.45">
      <c r="A39" s="182">
        <v>2.2999999999999998</v>
      </c>
      <c r="B39" s="182" t="s">
        <v>408</v>
      </c>
      <c r="C39" s="182"/>
    </row>
    <row r="40" spans="1:17" ht="15" thickTop="1" x14ac:dyDescent="0.35"/>
    <row r="41" spans="1:17" x14ac:dyDescent="0.35">
      <c r="B41" s="23" t="s">
        <v>328</v>
      </c>
      <c r="C41" s="23" t="s">
        <v>306</v>
      </c>
      <c r="D41" s="24">
        <v>2016</v>
      </c>
      <c r="E41" s="24">
        <v>2017</v>
      </c>
      <c r="F41" s="24">
        <v>2018</v>
      </c>
      <c r="G41" s="24">
        <v>2019</v>
      </c>
      <c r="H41" s="24">
        <v>2020</v>
      </c>
      <c r="I41" s="24">
        <v>2021</v>
      </c>
      <c r="J41" s="24">
        <v>2022</v>
      </c>
      <c r="K41" s="24">
        <v>2023</v>
      </c>
      <c r="L41" s="24">
        <v>2024</v>
      </c>
      <c r="M41" s="24">
        <v>2025</v>
      </c>
      <c r="N41" s="24">
        <v>2026</v>
      </c>
    </row>
    <row r="42" spans="1:17" x14ac:dyDescent="0.35">
      <c r="B42" s="12" t="str">
        <f>B8</f>
        <v>Food Services, Arts &amp; Recreation</v>
      </c>
      <c r="C42" s="12" t="str">
        <f t="shared" ref="C42:C54" si="42">C8</f>
        <v>m2 GFA</v>
      </c>
      <c r="D42" s="38" t="s">
        <v>309</v>
      </c>
      <c r="E42" s="39">
        <f>E25*$Q25</f>
        <v>3474662.4</v>
      </c>
      <c r="F42" s="39">
        <f t="shared" ref="F42:N42" si="43">F25*$Q25</f>
        <v>3474662.4</v>
      </c>
      <c r="G42" s="39">
        <f t="shared" si="43"/>
        <v>3474662.4</v>
      </c>
      <c r="H42" s="39">
        <f t="shared" ref="H42:K54" si="44">H25*$Q25</f>
        <v>3474662.4</v>
      </c>
      <c r="I42" s="39">
        <f t="shared" si="44"/>
        <v>3474662.4</v>
      </c>
      <c r="J42" s="39">
        <f t="shared" si="44"/>
        <v>2636438.4</v>
      </c>
      <c r="K42" s="39">
        <f t="shared" si="44"/>
        <v>2636438.4</v>
      </c>
      <c r="L42" s="39">
        <f t="shared" si="43"/>
        <v>2636438.4</v>
      </c>
      <c r="M42" s="39">
        <f t="shared" si="43"/>
        <v>2636438.4</v>
      </c>
      <c r="N42" s="40">
        <f t="shared" si="43"/>
        <v>2636438.4</v>
      </c>
    </row>
    <row r="43" spans="1:17" x14ac:dyDescent="0.35">
      <c r="B43" s="12" t="str">
        <f t="shared" ref="B43" si="45">B9</f>
        <v>Community - Education</v>
      </c>
      <c r="C43" s="12" t="str">
        <f t="shared" si="42"/>
        <v>m2 GFA</v>
      </c>
      <c r="D43" s="43" t="s">
        <v>309</v>
      </c>
      <c r="E43" s="44">
        <f t="shared" ref="E43:N54" si="46">E26*$Q26</f>
        <v>8593416</v>
      </c>
      <c r="F43" s="44">
        <f t="shared" si="46"/>
        <v>8593416</v>
      </c>
      <c r="G43" s="44">
        <f t="shared" si="46"/>
        <v>8593416</v>
      </c>
      <c r="H43" s="44">
        <f t="shared" si="44"/>
        <v>8593416</v>
      </c>
      <c r="I43" s="44">
        <f t="shared" si="44"/>
        <v>8593416</v>
      </c>
      <c r="J43" s="44">
        <f t="shared" si="44"/>
        <v>9155910.4000000004</v>
      </c>
      <c r="K43" s="44">
        <f t="shared" si="44"/>
        <v>9155910.4000000004</v>
      </c>
      <c r="L43" s="44">
        <f t="shared" si="46"/>
        <v>9155910.4000000004</v>
      </c>
      <c r="M43" s="44">
        <f t="shared" si="46"/>
        <v>9155910.4000000004</v>
      </c>
      <c r="N43" s="45">
        <f t="shared" si="46"/>
        <v>9155910.4000000004</v>
      </c>
    </row>
    <row r="44" spans="1:17" x14ac:dyDescent="0.35">
      <c r="B44" s="12" t="str">
        <f t="shared" ref="B44" si="47">B10</f>
        <v>Community - Health</v>
      </c>
      <c r="C44" s="12" t="str">
        <f t="shared" si="42"/>
        <v>m2 GFA</v>
      </c>
      <c r="D44" s="43" t="s">
        <v>309</v>
      </c>
      <c r="E44" s="44">
        <f t="shared" si="46"/>
        <v>3990064</v>
      </c>
      <c r="F44" s="44">
        <f t="shared" si="46"/>
        <v>3990064</v>
      </c>
      <c r="G44" s="44">
        <f t="shared" si="46"/>
        <v>3990064</v>
      </c>
      <c r="H44" s="44">
        <f t="shared" si="44"/>
        <v>3990064</v>
      </c>
      <c r="I44" s="44">
        <f t="shared" si="44"/>
        <v>3990064</v>
      </c>
      <c r="J44" s="44">
        <f t="shared" si="44"/>
        <v>3463158.4</v>
      </c>
      <c r="K44" s="44">
        <f t="shared" si="44"/>
        <v>3463158.4</v>
      </c>
      <c r="L44" s="44">
        <f t="shared" si="46"/>
        <v>3463158.4</v>
      </c>
      <c r="M44" s="44">
        <f t="shared" si="46"/>
        <v>3463158.4</v>
      </c>
      <c r="N44" s="45">
        <f t="shared" si="46"/>
        <v>3463158.4</v>
      </c>
    </row>
    <row r="45" spans="1:17" x14ac:dyDescent="0.35">
      <c r="B45" s="12" t="str">
        <f t="shared" ref="B45" si="48">B11</f>
        <v>Community - Other</v>
      </c>
      <c r="C45" s="12" t="str">
        <f t="shared" si="42"/>
        <v>m2 GFA</v>
      </c>
      <c r="D45" s="43" t="s">
        <v>309</v>
      </c>
      <c r="E45" s="44">
        <f t="shared" si="46"/>
        <v>786052.8</v>
      </c>
      <c r="F45" s="44">
        <f t="shared" si="46"/>
        <v>786052.8</v>
      </c>
      <c r="G45" s="44">
        <f t="shared" si="46"/>
        <v>786052.8</v>
      </c>
      <c r="H45" s="44">
        <f t="shared" si="44"/>
        <v>786052.8</v>
      </c>
      <c r="I45" s="44">
        <f t="shared" si="44"/>
        <v>786052.8</v>
      </c>
      <c r="J45" s="44">
        <f t="shared" si="44"/>
        <v>820216</v>
      </c>
      <c r="K45" s="44">
        <f t="shared" si="44"/>
        <v>820216</v>
      </c>
      <c r="L45" s="44">
        <f t="shared" si="46"/>
        <v>820216</v>
      </c>
      <c r="M45" s="44">
        <f t="shared" si="46"/>
        <v>820216</v>
      </c>
      <c r="N45" s="45">
        <f t="shared" si="46"/>
        <v>820216</v>
      </c>
    </row>
    <row r="46" spans="1:17" x14ac:dyDescent="0.35">
      <c r="B46" s="12" t="str">
        <f t="shared" ref="B46" si="49">B12</f>
        <v>Industry - General</v>
      </c>
      <c r="C46" s="12" t="str">
        <f t="shared" si="42"/>
        <v>m2 GFA</v>
      </c>
      <c r="D46" s="43" t="s">
        <v>309</v>
      </c>
      <c r="E46" s="44">
        <f t="shared" si="46"/>
        <v>106394.40000000001</v>
      </c>
      <c r="F46" s="44">
        <f t="shared" si="46"/>
        <v>106394.40000000001</v>
      </c>
      <c r="G46" s="44">
        <f t="shared" si="46"/>
        <v>106394.40000000001</v>
      </c>
      <c r="H46" s="44">
        <f t="shared" si="44"/>
        <v>106394.40000000001</v>
      </c>
      <c r="I46" s="44">
        <f t="shared" si="44"/>
        <v>106394.40000000001</v>
      </c>
      <c r="J46" s="44">
        <f t="shared" si="44"/>
        <v>119473.19999999998</v>
      </c>
      <c r="K46" s="44">
        <f t="shared" si="44"/>
        <v>119473.19999999998</v>
      </c>
      <c r="L46" s="44">
        <f t="shared" si="46"/>
        <v>119473.19999999998</v>
      </c>
      <c r="M46" s="44">
        <f t="shared" si="46"/>
        <v>119473.19999999998</v>
      </c>
      <c r="N46" s="45">
        <f t="shared" si="46"/>
        <v>119473.19999999998</v>
      </c>
    </row>
    <row r="47" spans="1:17" x14ac:dyDescent="0.35">
      <c r="B47" s="12" t="str">
        <f t="shared" ref="B47" si="50">B13</f>
        <v>Industry - Heavy</v>
      </c>
      <c r="C47" s="12" t="str">
        <f t="shared" si="42"/>
        <v>m2 GFA</v>
      </c>
      <c r="D47" s="43" t="s">
        <v>309</v>
      </c>
      <c r="E47" s="44">
        <f t="shared" si="46"/>
        <v>245976.00000000003</v>
      </c>
      <c r="F47" s="44">
        <f t="shared" si="46"/>
        <v>245976.00000000003</v>
      </c>
      <c r="G47" s="44">
        <f t="shared" si="46"/>
        <v>245976.00000000003</v>
      </c>
      <c r="H47" s="44">
        <f t="shared" si="44"/>
        <v>245976.00000000003</v>
      </c>
      <c r="I47" s="44">
        <f t="shared" si="44"/>
        <v>245976.00000000003</v>
      </c>
      <c r="J47" s="44">
        <f t="shared" si="44"/>
        <v>332508</v>
      </c>
      <c r="K47" s="44">
        <f t="shared" si="44"/>
        <v>332508</v>
      </c>
      <c r="L47" s="44">
        <f t="shared" si="46"/>
        <v>332508</v>
      </c>
      <c r="M47" s="44">
        <f t="shared" si="46"/>
        <v>332508</v>
      </c>
      <c r="N47" s="45">
        <f t="shared" si="46"/>
        <v>332508</v>
      </c>
    </row>
    <row r="48" spans="1:17" x14ac:dyDescent="0.35">
      <c r="B48" s="12" t="str">
        <f t="shared" ref="B48" si="51">B14</f>
        <v>Industry - Light</v>
      </c>
      <c r="C48" s="12" t="str">
        <f t="shared" si="42"/>
        <v>m2 GFA</v>
      </c>
      <c r="D48" s="43" t="s">
        <v>309</v>
      </c>
      <c r="E48" s="44">
        <f t="shared" si="46"/>
        <v>826666.4</v>
      </c>
      <c r="F48" s="44">
        <f t="shared" si="46"/>
        <v>826666.4</v>
      </c>
      <c r="G48" s="44">
        <f t="shared" si="46"/>
        <v>826666.4</v>
      </c>
      <c r="H48" s="44">
        <f t="shared" si="44"/>
        <v>826666.4</v>
      </c>
      <c r="I48" s="44">
        <f t="shared" si="44"/>
        <v>826666.4</v>
      </c>
      <c r="J48" s="44">
        <f t="shared" si="44"/>
        <v>835612.4</v>
      </c>
      <c r="K48" s="44">
        <f t="shared" si="44"/>
        <v>835612.4</v>
      </c>
      <c r="L48" s="44">
        <f t="shared" si="46"/>
        <v>835612.4</v>
      </c>
      <c r="M48" s="44">
        <f t="shared" si="46"/>
        <v>835612.4</v>
      </c>
      <c r="N48" s="45">
        <f t="shared" si="46"/>
        <v>835612.4</v>
      </c>
    </row>
    <row r="49" spans="1:14" x14ac:dyDescent="0.35">
      <c r="B49" s="12" t="str">
        <f t="shared" ref="B49" si="52">B15</f>
        <v>Industry - Other</v>
      </c>
      <c r="C49" s="12" t="str">
        <f t="shared" si="42"/>
        <v>m2 GFA</v>
      </c>
      <c r="D49" s="43" t="s">
        <v>309</v>
      </c>
      <c r="E49" s="44">
        <f t="shared" si="46"/>
        <v>18239.2</v>
      </c>
      <c r="F49" s="44">
        <f t="shared" si="46"/>
        <v>18239.2</v>
      </c>
      <c r="G49" s="44">
        <f t="shared" si="46"/>
        <v>18239.2</v>
      </c>
      <c r="H49" s="44">
        <f t="shared" si="44"/>
        <v>18239.2</v>
      </c>
      <c r="I49" s="44">
        <f t="shared" si="44"/>
        <v>18239.2</v>
      </c>
      <c r="J49" s="44">
        <f t="shared" si="44"/>
        <v>23976.399999999998</v>
      </c>
      <c r="K49" s="44">
        <f t="shared" si="44"/>
        <v>23976.399999999998</v>
      </c>
      <c r="L49" s="44">
        <f t="shared" si="46"/>
        <v>23976.399999999998</v>
      </c>
      <c r="M49" s="44">
        <f t="shared" si="46"/>
        <v>23976.399999999998</v>
      </c>
      <c r="N49" s="45">
        <f t="shared" si="46"/>
        <v>23976.399999999998</v>
      </c>
    </row>
    <row r="50" spans="1:14" x14ac:dyDescent="0.35">
      <c r="B50" s="12" t="str">
        <f t="shared" ref="B50" si="53">B16</f>
        <v>Office</v>
      </c>
      <c r="C50" s="12" t="str">
        <f t="shared" si="42"/>
        <v>m2 GFA</v>
      </c>
      <c r="D50" s="43" t="s">
        <v>309</v>
      </c>
      <c r="E50" s="44">
        <f t="shared" si="46"/>
        <v>10155080</v>
      </c>
      <c r="F50" s="44">
        <f t="shared" si="46"/>
        <v>10155080</v>
      </c>
      <c r="G50" s="44">
        <f t="shared" si="46"/>
        <v>10155080</v>
      </c>
      <c r="H50" s="44">
        <f t="shared" si="44"/>
        <v>10155080</v>
      </c>
      <c r="I50" s="44">
        <f t="shared" si="44"/>
        <v>10155080</v>
      </c>
      <c r="J50" s="44">
        <f t="shared" si="44"/>
        <v>11516960</v>
      </c>
      <c r="K50" s="44">
        <f t="shared" si="44"/>
        <v>11516960</v>
      </c>
      <c r="L50" s="44">
        <f t="shared" si="46"/>
        <v>11516960</v>
      </c>
      <c r="M50" s="44">
        <f t="shared" si="46"/>
        <v>11516960</v>
      </c>
      <c r="N50" s="45">
        <f t="shared" si="46"/>
        <v>11516960</v>
      </c>
    </row>
    <row r="51" spans="1:14" x14ac:dyDescent="0.35">
      <c r="B51" s="12" t="str">
        <f t="shared" ref="B51" si="54">B17</f>
        <v>Retail</v>
      </c>
      <c r="C51" s="12" t="str">
        <f t="shared" si="42"/>
        <v>m2 GFA</v>
      </c>
      <c r="D51" s="43" t="s">
        <v>309</v>
      </c>
      <c r="E51" s="44">
        <f t="shared" si="46"/>
        <v>7085404.7999999998</v>
      </c>
      <c r="F51" s="44">
        <f t="shared" si="46"/>
        <v>7085404.7999999998</v>
      </c>
      <c r="G51" s="44">
        <f t="shared" si="46"/>
        <v>7085404.7999999998</v>
      </c>
      <c r="H51" s="44">
        <f t="shared" si="44"/>
        <v>7085404.7999999998</v>
      </c>
      <c r="I51" s="44">
        <f t="shared" si="44"/>
        <v>7085404.7999999998</v>
      </c>
      <c r="J51" s="44">
        <f t="shared" si="44"/>
        <v>8338435.2000000002</v>
      </c>
      <c r="K51" s="44">
        <f t="shared" si="44"/>
        <v>8338435.2000000002</v>
      </c>
      <c r="L51" s="44">
        <f t="shared" si="46"/>
        <v>8338435.2000000002</v>
      </c>
      <c r="M51" s="44">
        <f t="shared" si="46"/>
        <v>8338435.2000000002</v>
      </c>
      <c r="N51" s="45">
        <f t="shared" si="46"/>
        <v>8338435.2000000002</v>
      </c>
    </row>
    <row r="52" spans="1:14" x14ac:dyDescent="0.35">
      <c r="B52" s="12" t="str">
        <f t="shared" ref="B52" si="55">B18</f>
        <v>Showroom, Retail Warehouse &amp; Bulky Goods</v>
      </c>
      <c r="C52" s="12" t="str">
        <f t="shared" si="42"/>
        <v>m2 GFA</v>
      </c>
      <c r="D52" s="43" t="s">
        <v>309</v>
      </c>
      <c r="E52" s="44">
        <f t="shared" si="46"/>
        <v>1176988.8</v>
      </c>
      <c r="F52" s="44">
        <f t="shared" si="46"/>
        <v>1176988.8</v>
      </c>
      <c r="G52" s="44">
        <f t="shared" si="46"/>
        <v>1176988.8</v>
      </c>
      <c r="H52" s="44">
        <f t="shared" si="44"/>
        <v>1176988.8</v>
      </c>
      <c r="I52" s="44">
        <f t="shared" si="44"/>
        <v>1176988.8</v>
      </c>
      <c r="J52" s="44">
        <f t="shared" si="44"/>
        <v>1056473.5999999999</v>
      </c>
      <c r="K52" s="44">
        <f t="shared" si="44"/>
        <v>1056473.5999999999</v>
      </c>
      <c r="L52" s="44">
        <f t="shared" si="46"/>
        <v>1056473.5999999999</v>
      </c>
      <c r="M52" s="44">
        <f t="shared" si="46"/>
        <v>1056473.5999999999</v>
      </c>
      <c r="N52" s="45">
        <f t="shared" si="46"/>
        <v>1056473.5999999999</v>
      </c>
    </row>
    <row r="53" spans="1:14" x14ac:dyDescent="0.35">
      <c r="B53" s="12" t="str">
        <f t="shared" ref="B53" si="56">B19</f>
        <v>Warehouse, Bulk Stores &amp; Logistics</v>
      </c>
      <c r="C53" s="12" t="str">
        <f t="shared" si="42"/>
        <v>m2 GFA</v>
      </c>
      <c r="D53" s="43" t="s">
        <v>309</v>
      </c>
      <c r="E53" s="44">
        <f t="shared" si="46"/>
        <v>1815788.8</v>
      </c>
      <c r="F53" s="44">
        <f t="shared" si="46"/>
        <v>1815788.8</v>
      </c>
      <c r="G53" s="44">
        <f t="shared" si="46"/>
        <v>1815788.8</v>
      </c>
      <c r="H53" s="44">
        <f t="shared" si="44"/>
        <v>1815788.8</v>
      </c>
      <c r="I53" s="44">
        <f t="shared" si="44"/>
        <v>1815788.8</v>
      </c>
      <c r="J53" s="44">
        <f t="shared" si="44"/>
        <v>2368125.1999999997</v>
      </c>
      <c r="K53" s="44">
        <f t="shared" si="44"/>
        <v>2368125.1999999997</v>
      </c>
      <c r="L53" s="44">
        <f t="shared" si="46"/>
        <v>2368125.1999999997</v>
      </c>
      <c r="M53" s="44">
        <f t="shared" si="46"/>
        <v>2368125.1999999997</v>
      </c>
      <c r="N53" s="45">
        <f t="shared" si="46"/>
        <v>2368125.1999999997</v>
      </c>
    </row>
    <row r="54" spans="1:14" x14ac:dyDescent="0.35">
      <c r="B54" s="12" t="str">
        <f t="shared" ref="B54" si="57">B20</f>
        <v>Rural</v>
      </c>
      <c r="C54" s="12" t="str">
        <f t="shared" si="42"/>
        <v>m2 GFA</v>
      </c>
      <c r="D54" s="48" t="s">
        <v>309</v>
      </c>
      <c r="E54" s="49">
        <f t="shared" si="46"/>
        <v>0</v>
      </c>
      <c r="F54" s="49">
        <f t="shared" si="46"/>
        <v>0</v>
      </c>
      <c r="G54" s="49">
        <f t="shared" si="46"/>
        <v>0</v>
      </c>
      <c r="H54" s="49">
        <f t="shared" si="44"/>
        <v>0</v>
      </c>
      <c r="I54" s="49">
        <f t="shared" si="44"/>
        <v>0</v>
      </c>
      <c r="J54" s="49">
        <f t="shared" si="44"/>
        <v>0</v>
      </c>
      <c r="K54" s="49">
        <f t="shared" si="44"/>
        <v>0</v>
      </c>
      <c r="L54" s="49">
        <f t="shared" si="46"/>
        <v>0</v>
      </c>
      <c r="M54" s="49">
        <f t="shared" si="46"/>
        <v>0</v>
      </c>
      <c r="N54" s="50">
        <f t="shared" si="46"/>
        <v>0</v>
      </c>
    </row>
    <row r="55" spans="1:14" x14ac:dyDescent="0.35">
      <c r="B55" s="19" t="s">
        <v>331</v>
      </c>
      <c r="C55" s="19" t="s">
        <v>309</v>
      </c>
      <c r="D55" s="66" t="s">
        <v>309</v>
      </c>
      <c r="E55" s="67">
        <f>SUM(E42:E54)</f>
        <v>38274733.599999987</v>
      </c>
      <c r="F55" s="67">
        <f t="shared" ref="F55:N55" si="58">SUM(F42:F54)</f>
        <v>38274733.599999987</v>
      </c>
      <c r="G55" s="67">
        <f t="shared" si="58"/>
        <v>38274733.599999987</v>
      </c>
      <c r="H55" s="67">
        <f t="shared" si="58"/>
        <v>38274733.599999987</v>
      </c>
      <c r="I55" s="67">
        <f t="shared" si="58"/>
        <v>38274733.599999987</v>
      </c>
      <c r="J55" s="67">
        <f t="shared" si="58"/>
        <v>40667287.200000003</v>
      </c>
      <c r="K55" s="67">
        <f t="shared" si="58"/>
        <v>40667287.200000003</v>
      </c>
      <c r="L55" s="67">
        <f t="shared" si="58"/>
        <v>40667287.200000003</v>
      </c>
      <c r="M55" s="67">
        <f t="shared" si="58"/>
        <v>40667287.200000003</v>
      </c>
      <c r="N55" s="68">
        <f t="shared" si="58"/>
        <v>40667287.200000003</v>
      </c>
    </row>
    <row r="57" spans="1:14" x14ac:dyDescent="0.35">
      <c r="A57" s="62" t="s">
        <v>332</v>
      </c>
    </row>
    <row r="58" spans="1:14" x14ac:dyDescent="0.35">
      <c r="A58" s="63" t="s">
        <v>401</v>
      </c>
    </row>
    <row r="59" spans="1:14" x14ac:dyDescent="0.35">
      <c r="A59" s="63" t="s">
        <v>394</v>
      </c>
    </row>
    <row r="60" spans="1:14" x14ac:dyDescent="0.35">
      <c r="A60" s="63" t="s">
        <v>397</v>
      </c>
    </row>
  </sheetData>
  <pageMargins left="0.25" right="0.25" top="0.75" bottom="0.75" header="0.3" footer="0.3"/>
  <pageSetup paperSize="9" scale="51" orientation="landscape" r:id="rId1"/>
  <headerFooter>
    <oddFooter>&amp;C_x000D_&amp;1#&amp;"Arial"&amp;10&amp;KFF0000 SECURITY LABEL: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Q23"/>
  <sheetViews>
    <sheetView workbookViewId="0">
      <selection activeCell="H33" sqref="H33"/>
    </sheetView>
  </sheetViews>
  <sheetFormatPr defaultColWidth="9.1796875" defaultRowHeight="14.5" x14ac:dyDescent="0.35"/>
  <cols>
    <col min="1" max="1" width="11.1796875" style="1" customWidth="1"/>
    <col min="2" max="2" width="43.7265625" style="1" customWidth="1"/>
    <col min="3" max="3" width="51" style="1" customWidth="1"/>
    <col min="4" max="14" width="11.7265625" style="1" customWidth="1"/>
    <col min="15" max="15" width="9.1796875" style="1"/>
    <col min="16" max="17" width="11.7265625" style="1" customWidth="1"/>
    <col min="18" max="16384" width="9.1796875" style="1"/>
  </cols>
  <sheetData>
    <row r="1" spans="1:17" s="179" customFormat="1" ht="20" thickBot="1" x14ac:dyDescent="0.5">
      <c r="A1" s="179" t="s">
        <v>291</v>
      </c>
    </row>
    <row r="2" spans="1:17" s="179" customFormat="1" ht="20.5" thickTop="1" thickBot="1" x14ac:dyDescent="0.5">
      <c r="A2" s="179" t="s">
        <v>292</v>
      </c>
    </row>
    <row r="3" spans="1:17" ht="15" thickTop="1" x14ac:dyDescent="0.35">
      <c r="A3" s="6" t="str">
        <f>Coversheet!C8</f>
        <v>Effective 10 December 2021</v>
      </c>
      <c r="D3" s="7" t="s">
        <v>310</v>
      </c>
    </row>
    <row r="4" spans="1:17" x14ac:dyDescent="0.35">
      <c r="D4" s="8" t="s">
        <v>311</v>
      </c>
    </row>
    <row r="5" spans="1:17" ht="17.5" thickBot="1" x14ac:dyDescent="0.45">
      <c r="A5" s="182">
        <v>3.1</v>
      </c>
      <c r="B5" s="182" t="s">
        <v>323</v>
      </c>
      <c r="C5" s="182"/>
    </row>
    <row r="6" spans="1:17" ht="15" thickTop="1" x14ac:dyDescent="0.35"/>
    <row r="7" spans="1:17" ht="16.5" x14ac:dyDescent="0.35">
      <c r="B7" s="23" t="s">
        <v>392</v>
      </c>
      <c r="C7" s="23" t="s">
        <v>393</v>
      </c>
      <c r="D7" s="24">
        <v>2016</v>
      </c>
      <c r="E7" s="24">
        <v>2021</v>
      </c>
      <c r="F7" s="24">
        <v>2026</v>
      </c>
      <c r="G7" s="64"/>
    </row>
    <row r="8" spans="1:17" ht="16.5" x14ac:dyDescent="0.35">
      <c r="B8" s="12" t="s">
        <v>321</v>
      </c>
      <c r="C8" s="12" t="s">
        <v>322</v>
      </c>
      <c r="D8" s="69">
        <v>50334875.407358818</v>
      </c>
      <c r="E8" s="70">
        <v>52236427.725723013</v>
      </c>
      <c r="F8" s="71">
        <v>54436481.207498044</v>
      </c>
    </row>
    <row r="10" spans="1:17" ht="17.5" thickBot="1" x14ac:dyDescent="0.45">
      <c r="A10" s="182">
        <v>3.2</v>
      </c>
      <c r="B10" s="182" t="s">
        <v>317</v>
      </c>
      <c r="C10" s="182"/>
    </row>
    <row r="11" spans="1:17" ht="15" thickTop="1" x14ac:dyDescent="0.35"/>
    <row r="12" spans="1:17" ht="29" x14ac:dyDescent="0.35">
      <c r="B12" s="23" t="s">
        <v>328</v>
      </c>
      <c r="C12" s="23" t="s">
        <v>306</v>
      </c>
      <c r="D12" s="24">
        <v>2016</v>
      </c>
      <c r="E12" s="24">
        <v>2017</v>
      </c>
      <c r="F12" s="24">
        <v>2018</v>
      </c>
      <c r="G12" s="24">
        <v>2019</v>
      </c>
      <c r="H12" s="24">
        <v>2020</v>
      </c>
      <c r="I12" s="24">
        <v>2021</v>
      </c>
      <c r="J12" s="24">
        <v>2022</v>
      </c>
      <c r="K12" s="24">
        <v>2023</v>
      </c>
      <c r="L12" s="24">
        <v>2024</v>
      </c>
      <c r="M12" s="24">
        <v>2025</v>
      </c>
      <c r="N12" s="24">
        <v>2026</v>
      </c>
      <c r="P12" s="65" t="s">
        <v>308</v>
      </c>
      <c r="Q12" s="65" t="s">
        <v>312</v>
      </c>
    </row>
    <row r="13" spans="1:17" ht="16.5" x14ac:dyDescent="0.35">
      <c r="B13" s="12" t="s">
        <v>321</v>
      </c>
      <c r="C13" s="12" t="s">
        <v>322</v>
      </c>
      <c r="D13" s="72">
        <f>D8</f>
        <v>50334875.407358818</v>
      </c>
      <c r="E13" s="73">
        <f>($E8-$D8)/5</f>
        <v>380310.46367283911</v>
      </c>
      <c r="F13" s="73">
        <f t="shared" ref="F13:I13" si="0">($E8-$D8)/5</f>
        <v>380310.46367283911</v>
      </c>
      <c r="G13" s="73">
        <f t="shared" si="0"/>
        <v>380310.46367283911</v>
      </c>
      <c r="H13" s="73">
        <f t="shared" si="0"/>
        <v>380310.46367283911</v>
      </c>
      <c r="I13" s="73">
        <f t="shared" si="0"/>
        <v>380310.46367283911</v>
      </c>
      <c r="J13" s="73">
        <f>($F8-$E8)/5</f>
        <v>440010.69635500608</v>
      </c>
      <c r="K13" s="73">
        <f t="shared" ref="K13:N13" si="1">($F8-$E8)/5</f>
        <v>440010.69635500608</v>
      </c>
      <c r="L13" s="73">
        <f t="shared" si="1"/>
        <v>440010.69635500608</v>
      </c>
      <c r="M13" s="73">
        <f t="shared" si="1"/>
        <v>440010.69635500608</v>
      </c>
      <c r="N13" s="74">
        <f t="shared" si="1"/>
        <v>440010.69635500608</v>
      </c>
      <c r="P13" s="75" t="s">
        <v>290</v>
      </c>
      <c r="Q13" s="76">
        <f>IFERROR(IF('Modelling inputs'!$E$30="Default",VLOOKUP(P13,'BAICR Charge Lookup'!A:F,6,FALSE),IF('Modelling inputs'!$E$30="Alternate charge",VLOOKUP(P13,'BAICR Charge Lookup'!A:G,7,FALSE))),0)</f>
        <v>10</v>
      </c>
    </row>
    <row r="15" spans="1:17" ht="17.5" thickBot="1" x14ac:dyDescent="0.45">
      <c r="A15" s="182">
        <v>2.2999999999999998</v>
      </c>
      <c r="B15" s="182" t="s">
        <v>408</v>
      </c>
      <c r="C15" s="182"/>
    </row>
    <row r="16" spans="1:17" ht="15" thickTop="1" x14ac:dyDescent="0.35"/>
    <row r="17" spans="1:14" x14ac:dyDescent="0.35">
      <c r="B17" s="23" t="s">
        <v>328</v>
      </c>
      <c r="C17" s="23" t="s">
        <v>306</v>
      </c>
      <c r="D17" s="24">
        <v>2016</v>
      </c>
      <c r="E17" s="24">
        <v>2017</v>
      </c>
      <c r="F17" s="24">
        <v>2018</v>
      </c>
      <c r="G17" s="24">
        <v>2019</v>
      </c>
      <c r="H17" s="24">
        <v>2020</v>
      </c>
      <c r="I17" s="24">
        <v>2021</v>
      </c>
      <c r="J17" s="24">
        <v>2022</v>
      </c>
      <c r="K17" s="24">
        <v>2023</v>
      </c>
      <c r="L17" s="24">
        <v>2024</v>
      </c>
      <c r="M17" s="24">
        <v>2025</v>
      </c>
      <c r="N17" s="24">
        <v>2026</v>
      </c>
    </row>
    <row r="18" spans="1:14" ht="16.5" x14ac:dyDescent="0.35">
      <c r="B18" s="12" t="s">
        <v>321</v>
      </c>
      <c r="C18" s="12" t="s">
        <v>322</v>
      </c>
      <c r="D18" s="72" t="s">
        <v>309</v>
      </c>
      <c r="E18" s="73">
        <f>E13*$Q13</f>
        <v>3803104.6367283911</v>
      </c>
      <c r="F18" s="73">
        <f t="shared" ref="F18:N18" si="2">F13*$Q13</f>
        <v>3803104.6367283911</v>
      </c>
      <c r="G18" s="73">
        <f t="shared" si="2"/>
        <v>3803104.6367283911</v>
      </c>
      <c r="H18" s="73">
        <f t="shared" si="2"/>
        <v>3803104.6367283911</v>
      </c>
      <c r="I18" s="73">
        <f t="shared" si="2"/>
        <v>3803104.6367283911</v>
      </c>
      <c r="J18" s="73">
        <f t="shared" si="2"/>
        <v>4400106.963550061</v>
      </c>
      <c r="K18" s="73">
        <f t="shared" si="2"/>
        <v>4400106.963550061</v>
      </c>
      <c r="L18" s="73">
        <f t="shared" si="2"/>
        <v>4400106.963550061</v>
      </c>
      <c r="M18" s="73">
        <f t="shared" si="2"/>
        <v>4400106.963550061</v>
      </c>
      <c r="N18" s="74">
        <f t="shared" si="2"/>
        <v>4400106.963550061</v>
      </c>
    </row>
    <row r="20" spans="1:14" x14ac:dyDescent="0.35">
      <c r="A20" s="62" t="s">
        <v>332</v>
      </c>
    </row>
    <row r="21" spans="1:14" x14ac:dyDescent="0.35">
      <c r="A21" s="63" t="s">
        <v>398</v>
      </c>
    </row>
    <row r="22" spans="1:14" x14ac:dyDescent="0.35">
      <c r="A22" s="63" t="s">
        <v>394</v>
      </c>
    </row>
    <row r="23" spans="1:14" x14ac:dyDescent="0.35">
      <c r="A23" s="63" t="s">
        <v>397</v>
      </c>
    </row>
  </sheetData>
  <pageMargins left="0.25" right="0.25" top="0.75" bottom="0.75" header="0.3" footer="0.3"/>
  <pageSetup paperSize="9" scale="53" orientation="landscape" r:id="rId1"/>
  <headerFooter>
    <oddFooter>&amp;C_x000D_&amp;1#&amp;"Arial"&amp;10&amp;KFF0000 SECURITY LABEL: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pageSetUpPr fitToPage="1"/>
  </sheetPr>
  <dimension ref="A1:G141"/>
  <sheetViews>
    <sheetView topLeftCell="A103" workbookViewId="0">
      <selection activeCell="A139" sqref="A139"/>
    </sheetView>
  </sheetViews>
  <sheetFormatPr defaultColWidth="9.1796875" defaultRowHeight="14.5" x14ac:dyDescent="0.35"/>
  <cols>
    <col min="1" max="1" width="12.26953125" style="1" customWidth="1"/>
    <col min="2" max="2" width="60.54296875" style="1" customWidth="1"/>
    <col min="3" max="3" width="98" style="1" bestFit="1" customWidth="1"/>
    <col min="4" max="4" width="57" style="1" customWidth="1"/>
    <col min="5" max="5" width="2.453125" style="1" customWidth="1"/>
    <col min="6" max="7" width="13.54296875" style="36" bestFit="1" customWidth="1"/>
    <col min="8" max="16384" width="9.1796875" style="1"/>
  </cols>
  <sheetData>
    <row r="1" spans="1:7" s="179" customFormat="1" ht="20" thickBot="1" x14ac:dyDescent="0.5">
      <c r="A1" s="179" t="s">
        <v>291</v>
      </c>
      <c r="F1" s="180"/>
      <c r="G1" s="180"/>
    </row>
    <row r="2" spans="1:7" s="179" customFormat="1" ht="20.5" thickTop="1" thickBot="1" x14ac:dyDescent="0.5">
      <c r="A2" s="179" t="s">
        <v>292</v>
      </c>
      <c r="F2" s="180"/>
      <c r="G2" s="180"/>
    </row>
    <row r="3" spans="1:7" ht="15" thickTop="1" x14ac:dyDescent="0.35">
      <c r="A3" s="6" t="str">
        <f>Coversheet!C8</f>
        <v>Effective 10 December 2021</v>
      </c>
    </row>
    <row r="5" spans="1:7" x14ac:dyDescent="0.35">
      <c r="A5" s="77" t="s">
        <v>293</v>
      </c>
    </row>
    <row r="6" spans="1:7" x14ac:dyDescent="0.35">
      <c r="A6" s="78" t="s">
        <v>294</v>
      </c>
    </row>
    <row r="8" spans="1:7" ht="17.5" thickBot="1" x14ac:dyDescent="0.45">
      <c r="A8" s="182" t="s">
        <v>324</v>
      </c>
    </row>
    <row r="9" spans="1:7" s="77" customFormat="1" ht="15" thickTop="1" x14ac:dyDescent="0.35">
      <c r="A9" s="10" t="s">
        <v>3</v>
      </c>
      <c r="B9" s="10" t="s">
        <v>0</v>
      </c>
      <c r="C9" s="10" t="s">
        <v>1</v>
      </c>
      <c r="D9" s="10" t="s">
        <v>2</v>
      </c>
      <c r="F9" s="11" t="s">
        <v>380</v>
      </c>
      <c r="G9" s="11" t="s">
        <v>379</v>
      </c>
    </row>
    <row r="10" spans="1:7" x14ac:dyDescent="0.35">
      <c r="A10" s="79" t="s">
        <v>7</v>
      </c>
      <c r="B10" s="79" t="s">
        <v>4</v>
      </c>
      <c r="C10" s="79" t="s">
        <v>5</v>
      </c>
      <c r="D10" s="79" t="s">
        <v>6</v>
      </c>
      <c r="F10" s="80">
        <v>14000</v>
      </c>
      <c r="G10" s="80">
        <v>0</v>
      </c>
    </row>
    <row r="11" spans="1:7" x14ac:dyDescent="0.35">
      <c r="A11" s="12" t="s">
        <v>11</v>
      </c>
      <c r="B11" s="12" t="s">
        <v>8</v>
      </c>
      <c r="C11" s="12" t="s">
        <v>9</v>
      </c>
      <c r="D11" s="12" t="s">
        <v>10</v>
      </c>
      <c r="F11" s="81">
        <v>14000</v>
      </c>
      <c r="G11" s="81">
        <v>0</v>
      </c>
    </row>
    <row r="13" spans="1:7" ht="17.5" thickBot="1" x14ac:dyDescent="0.45">
      <c r="A13" s="182" t="s">
        <v>325</v>
      </c>
    </row>
    <row r="14" spans="1:7" ht="15" thickTop="1" x14ac:dyDescent="0.35">
      <c r="A14" s="10" t="s">
        <v>3</v>
      </c>
      <c r="B14" s="10" t="s">
        <v>0</v>
      </c>
      <c r="C14" s="10" t="s">
        <v>1</v>
      </c>
      <c r="D14" s="10" t="s">
        <v>2</v>
      </c>
      <c r="F14" s="11" t="s">
        <v>380</v>
      </c>
      <c r="G14" s="11" t="s">
        <v>379</v>
      </c>
    </row>
    <row r="15" spans="1:7" x14ac:dyDescent="0.35">
      <c r="A15" s="82" t="s">
        <v>15</v>
      </c>
      <c r="B15" s="82" t="s">
        <v>12</v>
      </c>
      <c r="C15" s="82" t="s">
        <v>13</v>
      </c>
      <c r="D15" s="82" t="s">
        <v>14</v>
      </c>
      <c r="F15" s="83">
        <v>10000</v>
      </c>
      <c r="G15" s="83">
        <v>0</v>
      </c>
    </row>
    <row r="16" spans="1:7" x14ac:dyDescent="0.35">
      <c r="A16" s="82" t="s">
        <v>18</v>
      </c>
      <c r="B16" s="82" t="s">
        <v>12</v>
      </c>
      <c r="C16" s="82" t="s">
        <v>16</v>
      </c>
      <c r="D16" s="82" t="s">
        <v>17</v>
      </c>
      <c r="F16" s="83">
        <v>14000</v>
      </c>
      <c r="G16" s="83">
        <v>0</v>
      </c>
    </row>
    <row r="17" spans="1:7" x14ac:dyDescent="0.35">
      <c r="A17" s="82" t="s">
        <v>20</v>
      </c>
      <c r="B17" s="82" t="s">
        <v>12</v>
      </c>
      <c r="C17" s="82" t="s">
        <v>19</v>
      </c>
      <c r="D17" s="82" t="s">
        <v>14</v>
      </c>
      <c r="F17" s="83">
        <v>10000</v>
      </c>
      <c r="G17" s="83">
        <v>0</v>
      </c>
    </row>
    <row r="18" spans="1:7" x14ac:dyDescent="0.35">
      <c r="A18" s="82" t="s">
        <v>22</v>
      </c>
      <c r="B18" s="82" t="s">
        <v>12</v>
      </c>
      <c r="C18" s="82" t="s">
        <v>21</v>
      </c>
      <c r="D18" s="82" t="s">
        <v>17</v>
      </c>
      <c r="F18" s="83">
        <v>14000</v>
      </c>
      <c r="G18" s="83">
        <v>0</v>
      </c>
    </row>
    <row r="19" spans="1:7" x14ac:dyDescent="0.35">
      <c r="A19" s="82" t="s">
        <v>24</v>
      </c>
      <c r="B19" s="82" t="s">
        <v>12</v>
      </c>
      <c r="C19" s="82" t="s">
        <v>23</v>
      </c>
      <c r="D19" s="82" t="s">
        <v>14</v>
      </c>
      <c r="F19" s="83">
        <v>10000</v>
      </c>
      <c r="G19" s="83">
        <v>0</v>
      </c>
    </row>
    <row r="20" spans="1:7" x14ac:dyDescent="0.35">
      <c r="A20" s="82" t="s">
        <v>26</v>
      </c>
      <c r="B20" s="82" t="s">
        <v>12</v>
      </c>
      <c r="C20" s="82" t="s">
        <v>25</v>
      </c>
      <c r="D20" s="82" t="s">
        <v>17</v>
      </c>
      <c r="F20" s="83">
        <v>14000</v>
      </c>
      <c r="G20" s="83">
        <v>0</v>
      </c>
    </row>
    <row r="21" spans="1:7" x14ac:dyDescent="0.35">
      <c r="A21" s="82" t="s">
        <v>28</v>
      </c>
      <c r="B21" s="82" t="s">
        <v>12</v>
      </c>
      <c r="C21" s="82" t="s">
        <v>27</v>
      </c>
      <c r="D21" s="82" t="s">
        <v>14</v>
      </c>
      <c r="F21" s="83">
        <v>10000</v>
      </c>
      <c r="G21" s="83">
        <v>0</v>
      </c>
    </row>
    <row r="22" spans="1:7" x14ac:dyDescent="0.35">
      <c r="A22" s="82" t="s">
        <v>30</v>
      </c>
      <c r="B22" s="82" t="s">
        <v>12</v>
      </c>
      <c r="C22" s="82" t="s">
        <v>29</v>
      </c>
      <c r="D22" s="82" t="s">
        <v>17</v>
      </c>
      <c r="F22" s="83">
        <v>14000</v>
      </c>
      <c r="G22" s="83">
        <v>0</v>
      </c>
    </row>
    <row r="23" spans="1:7" x14ac:dyDescent="0.35">
      <c r="A23" s="84" t="s">
        <v>34</v>
      </c>
      <c r="B23" s="84" t="s">
        <v>31</v>
      </c>
      <c r="C23" s="84" t="s">
        <v>32</v>
      </c>
      <c r="D23" s="84" t="s">
        <v>33</v>
      </c>
      <c r="F23" s="85">
        <v>4000</v>
      </c>
      <c r="G23" s="85">
        <v>0</v>
      </c>
    </row>
    <row r="24" spans="1:7" x14ac:dyDescent="0.35">
      <c r="A24" s="84" t="s">
        <v>37</v>
      </c>
      <c r="B24" s="84" t="s">
        <v>31</v>
      </c>
      <c r="C24" s="84" t="s">
        <v>35</v>
      </c>
      <c r="D24" s="84" t="s">
        <v>36</v>
      </c>
      <c r="F24" s="85">
        <v>4000</v>
      </c>
      <c r="G24" s="85">
        <v>0</v>
      </c>
    </row>
    <row r="25" spans="1:7" x14ac:dyDescent="0.35">
      <c r="A25" s="84" t="s">
        <v>40</v>
      </c>
      <c r="B25" s="84" t="s">
        <v>31</v>
      </c>
      <c r="C25" s="84" t="s">
        <v>38</v>
      </c>
      <c r="D25" s="84" t="s">
        <v>39</v>
      </c>
      <c r="F25" s="85">
        <v>6000</v>
      </c>
      <c r="G25" s="85">
        <v>0</v>
      </c>
    </row>
    <row r="26" spans="1:7" x14ac:dyDescent="0.35">
      <c r="A26" s="84" t="s">
        <v>42</v>
      </c>
      <c r="B26" s="84" t="s">
        <v>31</v>
      </c>
      <c r="C26" s="84" t="s">
        <v>41</v>
      </c>
      <c r="D26" s="84" t="s">
        <v>33</v>
      </c>
      <c r="F26" s="85">
        <v>4000</v>
      </c>
      <c r="G26" s="85">
        <v>0</v>
      </c>
    </row>
    <row r="27" spans="1:7" x14ac:dyDescent="0.35">
      <c r="A27" s="84" t="s">
        <v>44</v>
      </c>
      <c r="B27" s="84" t="s">
        <v>31</v>
      </c>
      <c r="C27" s="84" t="s">
        <v>43</v>
      </c>
      <c r="D27" s="84" t="s">
        <v>36</v>
      </c>
      <c r="F27" s="85">
        <v>4000</v>
      </c>
      <c r="G27" s="85">
        <v>0</v>
      </c>
    </row>
    <row r="28" spans="1:7" x14ac:dyDescent="0.35">
      <c r="A28" s="84" t="s">
        <v>46</v>
      </c>
      <c r="B28" s="84" t="s">
        <v>31</v>
      </c>
      <c r="C28" s="84" t="s">
        <v>45</v>
      </c>
      <c r="D28" s="84" t="s">
        <v>39</v>
      </c>
      <c r="F28" s="85">
        <v>6000</v>
      </c>
      <c r="G28" s="85">
        <v>0</v>
      </c>
    </row>
    <row r="29" spans="1:7" x14ac:dyDescent="0.35">
      <c r="A29" s="84" t="s">
        <v>49</v>
      </c>
      <c r="B29" s="84" t="s">
        <v>31</v>
      </c>
      <c r="C29" s="84" t="s">
        <v>47</v>
      </c>
      <c r="D29" s="84" t="s">
        <v>48</v>
      </c>
      <c r="F29" s="85">
        <v>4000</v>
      </c>
      <c r="G29" s="85">
        <v>0</v>
      </c>
    </row>
    <row r="30" spans="1:7" x14ac:dyDescent="0.35">
      <c r="A30" s="84" t="s">
        <v>52</v>
      </c>
      <c r="B30" s="84" t="s">
        <v>31</v>
      </c>
      <c r="C30" s="84" t="s">
        <v>50</v>
      </c>
      <c r="D30" s="84" t="s">
        <v>51</v>
      </c>
      <c r="F30" s="85">
        <v>6000</v>
      </c>
      <c r="G30" s="85">
        <v>0</v>
      </c>
    </row>
    <row r="31" spans="1:7" x14ac:dyDescent="0.35">
      <c r="A31" s="84" t="s">
        <v>55</v>
      </c>
      <c r="B31" s="84" t="s">
        <v>31</v>
      </c>
      <c r="C31" s="84" t="s">
        <v>53</v>
      </c>
      <c r="D31" s="84" t="s">
        <v>54</v>
      </c>
      <c r="F31" s="85">
        <v>4000</v>
      </c>
      <c r="G31" s="85">
        <v>0</v>
      </c>
    </row>
    <row r="32" spans="1:7" x14ac:dyDescent="0.35">
      <c r="A32" s="84" t="s">
        <v>58</v>
      </c>
      <c r="B32" s="84" t="s">
        <v>31</v>
      </c>
      <c r="C32" s="84" t="s">
        <v>56</v>
      </c>
      <c r="D32" s="84" t="s">
        <v>57</v>
      </c>
      <c r="F32" s="85">
        <v>6000</v>
      </c>
      <c r="G32" s="85">
        <v>0</v>
      </c>
    </row>
    <row r="33" spans="1:7" x14ac:dyDescent="0.35">
      <c r="A33" s="82" t="s">
        <v>61</v>
      </c>
      <c r="B33" s="82" t="s">
        <v>59</v>
      </c>
      <c r="C33" s="82" t="s">
        <v>60</v>
      </c>
      <c r="D33" s="82" t="s">
        <v>33</v>
      </c>
      <c r="F33" s="83">
        <v>8000</v>
      </c>
      <c r="G33" s="83">
        <v>0</v>
      </c>
    </row>
    <row r="34" spans="1:7" x14ac:dyDescent="0.35">
      <c r="A34" s="82" t="s">
        <v>63</v>
      </c>
      <c r="B34" s="82" t="s">
        <v>59</v>
      </c>
      <c r="C34" s="82" t="s">
        <v>62</v>
      </c>
      <c r="D34" s="82" t="s">
        <v>36</v>
      </c>
      <c r="F34" s="83">
        <v>8000</v>
      </c>
      <c r="G34" s="83">
        <v>0</v>
      </c>
    </row>
    <row r="35" spans="1:7" x14ac:dyDescent="0.35">
      <c r="A35" s="82" t="s">
        <v>65</v>
      </c>
      <c r="B35" s="82" t="s">
        <v>59</v>
      </c>
      <c r="C35" s="82" t="s">
        <v>64</v>
      </c>
      <c r="D35" s="82" t="s">
        <v>39</v>
      </c>
      <c r="F35" s="83">
        <v>12000</v>
      </c>
      <c r="G35" s="83">
        <v>0</v>
      </c>
    </row>
    <row r="36" spans="1:7" x14ac:dyDescent="0.35">
      <c r="A36" s="82" t="s">
        <v>67</v>
      </c>
      <c r="B36" s="82" t="s">
        <v>59</v>
      </c>
      <c r="C36" s="82" t="s">
        <v>66</v>
      </c>
      <c r="D36" s="82" t="s">
        <v>33</v>
      </c>
      <c r="F36" s="83">
        <v>8000</v>
      </c>
      <c r="G36" s="83">
        <v>0</v>
      </c>
    </row>
    <row r="37" spans="1:7" x14ac:dyDescent="0.35">
      <c r="A37" s="82" t="s">
        <v>69</v>
      </c>
      <c r="B37" s="82" t="s">
        <v>59</v>
      </c>
      <c r="C37" s="82" t="s">
        <v>68</v>
      </c>
      <c r="D37" s="82" t="s">
        <v>36</v>
      </c>
      <c r="F37" s="83">
        <v>8000</v>
      </c>
      <c r="G37" s="83">
        <v>0</v>
      </c>
    </row>
    <row r="38" spans="1:7" x14ac:dyDescent="0.35">
      <c r="A38" s="82" t="s">
        <v>71</v>
      </c>
      <c r="B38" s="82" t="s">
        <v>59</v>
      </c>
      <c r="C38" s="82" t="s">
        <v>70</v>
      </c>
      <c r="D38" s="82" t="s">
        <v>39</v>
      </c>
      <c r="F38" s="83">
        <v>12000</v>
      </c>
      <c r="G38" s="83">
        <v>0</v>
      </c>
    </row>
    <row r="39" spans="1:7" x14ac:dyDescent="0.35">
      <c r="A39" s="82" t="s">
        <v>73</v>
      </c>
      <c r="B39" s="82" t="s">
        <v>59</v>
      </c>
      <c r="C39" s="82" t="s">
        <v>72</v>
      </c>
      <c r="D39" s="82" t="s">
        <v>33</v>
      </c>
      <c r="F39" s="83">
        <v>4000</v>
      </c>
      <c r="G39" s="83">
        <v>0</v>
      </c>
    </row>
    <row r="40" spans="1:7" x14ac:dyDescent="0.35">
      <c r="A40" s="82" t="s">
        <v>75</v>
      </c>
      <c r="B40" s="82" t="s">
        <v>59</v>
      </c>
      <c r="C40" s="82" t="s">
        <v>74</v>
      </c>
      <c r="D40" s="82" t="s">
        <v>36</v>
      </c>
      <c r="F40" s="86" t="s">
        <v>76</v>
      </c>
      <c r="G40" s="86">
        <v>0</v>
      </c>
    </row>
    <row r="41" spans="1:7" x14ac:dyDescent="0.35">
      <c r="A41" s="82" t="s">
        <v>79</v>
      </c>
      <c r="B41" s="82" t="s">
        <v>59</v>
      </c>
      <c r="C41" s="82" t="s">
        <v>77</v>
      </c>
      <c r="D41" s="82" t="s">
        <v>78</v>
      </c>
      <c r="F41" s="83">
        <v>4000</v>
      </c>
      <c r="G41" s="83">
        <v>0</v>
      </c>
    </row>
    <row r="42" spans="1:7" x14ac:dyDescent="0.35">
      <c r="A42" s="82" t="s">
        <v>82</v>
      </c>
      <c r="B42" s="82" t="s">
        <v>59</v>
      </c>
      <c r="C42" s="82" t="s">
        <v>80</v>
      </c>
      <c r="D42" s="82" t="s">
        <v>81</v>
      </c>
      <c r="F42" s="83">
        <v>8000</v>
      </c>
      <c r="G42" s="83">
        <v>0</v>
      </c>
    </row>
    <row r="43" spans="1:7" x14ac:dyDescent="0.35">
      <c r="A43" s="82" t="s">
        <v>84</v>
      </c>
      <c r="B43" s="82" t="s">
        <v>59</v>
      </c>
      <c r="C43" s="82" t="s">
        <v>83</v>
      </c>
      <c r="D43" s="82" t="s">
        <v>39</v>
      </c>
      <c r="F43" s="83">
        <v>12000</v>
      </c>
      <c r="G43" s="83">
        <v>0</v>
      </c>
    </row>
    <row r="44" spans="1:7" x14ac:dyDescent="0.35">
      <c r="A44" s="82" t="s">
        <v>87</v>
      </c>
      <c r="B44" s="82" t="s">
        <v>59</v>
      </c>
      <c r="C44" s="82" t="s">
        <v>85</v>
      </c>
      <c r="D44" s="82" t="s">
        <v>86</v>
      </c>
      <c r="F44" s="83">
        <v>8000</v>
      </c>
      <c r="G44" s="83">
        <v>0</v>
      </c>
    </row>
    <row r="45" spans="1:7" x14ac:dyDescent="0.35">
      <c r="A45" s="82" t="s">
        <v>90</v>
      </c>
      <c r="B45" s="82" t="s">
        <v>59</v>
      </c>
      <c r="C45" s="82" t="s">
        <v>88</v>
      </c>
      <c r="D45" s="82" t="s">
        <v>89</v>
      </c>
      <c r="F45" s="83">
        <v>12000</v>
      </c>
      <c r="G45" s="83">
        <v>0</v>
      </c>
    </row>
    <row r="46" spans="1:7" x14ac:dyDescent="0.35">
      <c r="A46" s="82" t="s">
        <v>92</v>
      </c>
      <c r="B46" s="82" t="s">
        <v>59</v>
      </c>
      <c r="C46" s="82" t="s">
        <v>91</v>
      </c>
      <c r="D46" s="82" t="s">
        <v>33</v>
      </c>
      <c r="F46" s="83">
        <v>8000</v>
      </c>
      <c r="G46" s="83">
        <v>0</v>
      </c>
    </row>
    <row r="47" spans="1:7" x14ac:dyDescent="0.35">
      <c r="A47" s="82" t="s">
        <v>94</v>
      </c>
      <c r="B47" s="82" t="s">
        <v>59</v>
      </c>
      <c r="C47" s="82" t="s">
        <v>93</v>
      </c>
      <c r="D47" s="82" t="s">
        <v>36</v>
      </c>
      <c r="F47" s="83">
        <v>8000</v>
      </c>
      <c r="G47" s="83">
        <v>0</v>
      </c>
    </row>
    <row r="48" spans="1:7" x14ac:dyDescent="0.35">
      <c r="A48" s="82" t="s">
        <v>96</v>
      </c>
      <c r="B48" s="82" t="s">
        <v>59</v>
      </c>
      <c r="C48" s="82" t="s">
        <v>95</v>
      </c>
      <c r="D48" s="82" t="s">
        <v>39</v>
      </c>
      <c r="F48" s="83">
        <v>12000</v>
      </c>
      <c r="G48" s="83">
        <v>0</v>
      </c>
    </row>
    <row r="49" spans="1:7" x14ac:dyDescent="0.35">
      <c r="A49" s="82" t="s">
        <v>98</v>
      </c>
      <c r="B49" s="82" t="s">
        <v>59</v>
      </c>
      <c r="C49" s="82" t="s">
        <v>97</v>
      </c>
      <c r="D49" s="82" t="s">
        <v>33</v>
      </c>
      <c r="F49" s="83">
        <v>4000</v>
      </c>
      <c r="G49" s="83">
        <v>0</v>
      </c>
    </row>
    <row r="50" spans="1:7" x14ac:dyDescent="0.35">
      <c r="A50" s="82" t="s">
        <v>100</v>
      </c>
      <c r="B50" s="82" t="s">
        <v>59</v>
      </c>
      <c r="C50" s="82" t="s">
        <v>99</v>
      </c>
      <c r="D50" s="82" t="s">
        <v>36</v>
      </c>
      <c r="F50" s="86" t="s">
        <v>76</v>
      </c>
      <c r="G50" s="86">
        <v>0</v>
      </c>
    </row>
    <row r="51" spans="1:7" x14ac:dyDescent="0.35">
      <c r="A51" s="82" t="s">
        <v>102</v>
      </c>
      <c r="B51" s="82" t="s">
        <v>59</v>
      </c>
      <c r="C51" s="82" t="s">
        <v>101</v>
      </c>
      <c r="D51" s="82" t="s">
        <v>78</v>
      </c>
      <c r="F51" s="83">
        <v>4000</v>
      </c>
      <c r="G51" s="83">
        <v>0</v>
      </c>
    </row>
    <row r="52" spans="1:7" x14ac:dyDescent="0.35">
      <c r="A52" s="82" t="s">
        <v>104</v>
      </c>
      <c r="B52" s="82" t="s">
        <v>59</v>
      </c>
      <c r="C52" s="82" t="s">
        <v>103</v>
      </c>
      <c r="D52" s="82" t="s">
        <v>81</v>
      </c>
      <c r="F52" s="83">
        <v>8000</v>
      </c>
      <c r="G52" s="83">
        <v>0</v>
      </c>
    </row>
    <row r="53" spans="1:7" x14ac:dyDescent="0.35">
      <c r="A53" s="82" t="s">
        <v>106</v>
      </c>
      <c r="B53" s="82" t="s">
        <v>59</v>
      </c>
      <c r="C53" s="82" t="s">
        <v>105</v>
      </c>
      <c r="D53" s="82" t="s">
        <v>39</v>
      </c>
      <c r="F53" s="83">
        <v>12000</v>
      </c>
      <c r="G53" s="83">
        <v>0</v>
      </c>
    </row>
    <row r="55" spans="1:7" ht="17.5" thickBot="1" x14ac:dyDescent="0.45">
      <c r="A55" s="182" t="s">
        <v>326</v>
      </c>
    </row>
    <row r="56" spans="1:7" ht="15" thickTop="1" x14ac:dyDescent="0.35">
      <c r="A56" s="10" t="s">
        <v>3</v>
      </c>
      <c r="B56" s="10" t="s">
        <v>0</v>
      </c>
      <c r="C56" s="10" t="s">
        <v>1</v>
      </c>
      <c r="D56" s="10" t="s">
        <v>2</v>
      </c>
      <c r="F56" s="11" t="s">
        <v>380</v>
      </c>
      <c r="G56" s="11" t="s">
        <v>379</v>
      </c>
    </row>
    <row r="57" spans="1:7" x14ac:dyDescent="0.35">
      <c r="A57" s="87" t="s">
        <v>110</v>
      </c>
      <c r="B57" s="87" t="s">
        <v>107</v>
      </c>
      <c r="C57" s="87" t="s">
        <v>108</v>
      </c>
      <c r="D57" s="87" t="s">
        <v>109</v>
      </c>
      <c r="F57" s="88">
        <v>34</v>
      </c>
      <c r="G57" s="88">
        <v>0</v>
      </c>
    </row>
    <row r="58" spans="1:7" x14ac:dyDescent="0.35">
      <c r="A58" s="87" t="s">
        <v>112</v>
      </c>
      <c r="B58" s="87" t="s">
        <v>107</v>
      </c>
      <c r="C58" s="87" t="s">
        <v>111</v>
      </c>
      <c r="D58" s="87" t="s">
        <v>109</v>
      </c>
      <c r="F58" s="88">
        <v>34</v>
      </c>
      <c r="G58" s="88">
        <v>0</v>
      </c>
    </row>
    <row r="59" spans="1:7" x14ac:dyDescent="0.35">
      <c r="A59" s="87" t="s">
        <v>114</v>
      </c>
      <c r="B59" s="87" t="s">
        <v>107</v>
      </c>
      <c r="C59" s="87" t="s">
        <v>113</v>
      </c>
      <c r="D59" s="87" t="s">
        <v>109</v>
      </c>
      <c r="F59" s="88">
        <v>34</v>
      </c>
      <c r="G59" s="88">
        <v>0</v>
      </c>
    </row>
    <row r="60" spans="1:7" x14ac:dyDescent="0.35">
      <c r="A60" s="87" t="s">
        <v>116</v>
      </c>
      <c r="B60" s="87" t="s">
        <v>107</v>
      </c>
      <c r="C60" s="87" t="s">
        <v>115</v>
      </c>
      <c r="D60" s="87" t="s">
        <v>109</v>
      </c>
      <c r="F60" s="88">
        <v>34</v>
      </c>
      <c r="G60" s="88">
        <v>0</v>
      </c>
    </row>
    <row r="61" spans="1:7" x14ac:dyDescent="0.35">
      <c r="A61" s="87" t="s">
        <v>118</v>
      </c>
      <c r="B61" s="87" t="s">
        <v>107</v>
      </c>
      <c r="C61" s="87" t="s">
        <v>117</v>
      </c>
      <c r="D61" s="87" t="s">
        <v>109</v>
      </c>
      <c r="F61" s="88">
        <v>34</v>
      </c>
      <c r="G61" s="88">
        <v>0</v>
      </c>
    </row>
    <row r="62" spans="1:7" x14ac:dyDescent="0.35">
      <c r="A62" s="84" t="s">
        <v>121</v>
      </c>
      <c r="B62" s="84" t="s">
        <v>119</v>
      </c>
      <c r="C62" s="84" t="s">
        <v>120</v>
      </c>
      <c r="D62" s="84" t="s">
        <v>109</v>
      </c>
      <c r="F62" s="85">
        <v>104</v>
      </c>
      <c r="G62" s="85">
        <v>0</v>
      </c>
    </row>
    <row r="63" spans="1:7" x14ac:dyDescent="0.35">
      <c r="A63" s="84" t="s">
        <v>123</v>
      </c>
      <c r="B63" s="84" t="s">
        <v>119</v>
      </c>
      <c r="C63" s="84" t="s">
        <v>122</v>
      </c>
      <c r="D63" s="84" t="s">
        <v>109</v>
      </c>
      <c r="F63" s="85">
        <v>104</v>
      </c>
      <c r="G63" s="85">
        <v>0</v>
      </c>
    </row>
    <row r="64" spans="1:7" x14ac:dyDescent="0.35">
      <c r="A64" s="84" t="s">
        <v>125</v>
      </c>
      <c r="B64" s="84" t="s">
        <v>119</v>
      </c>
      <c r="C64" s="84" t="s">
        <v>124</v>
      </c>
      <c r="D64" s="84" t="s">
        <v>109</v>
      </c>
      <c r="F64" s="85">
        <v>104</v>
      </c>
      <c r="G64" s="85">
        <v>0</v>
      </c>
    </row>
    <row r="65" spans="1:7" x14ac:dyDescent="0.35">
      <c r="A65" s="84" t="s">
        <v>127</v>
      </c>
      <c r="B65" s="84" t="s">
        <v>119</v>
      </c>
      <c r="C65" s="84" t="s">
        <v>126</v>
      </c>
      <c r="D65" s="84" t="s">
        <v>109</v>
      </c>
      <c r="F65" s="85">
        <v>104</v>
      </c>
      <c r="G65" s="85">
        <v>0</v>
      </c>
    </row>
    <row r="66" spans="1:7" x14ac:dyDescent="0.35">
      <c r="A66" s="84" t="s">
        <v>129</v>
      </c>
      <c r="B66" s="84" t="s">
        <v>119</v>
      </c>
      <c r="C66" s="84" t="s">
        <v>128</v>
      </c>
      <c r="D66" s="84" t="s">
        <v>109</v>
      </c>
      <c r="F66" s="85">
        <v>104</v>
      </c>
      <c r="G66" s="85">
        <v>0</v>
      </c>
    </row>
    <row r="67" spans="1:7" x14ac:dyDescent="0.35">
      <c r="A67" s="84" t="s">
        <v>131</v>
      </c>
      <c r="B67" s="84" t="s">
        <v>119</v>
      </c>
      <c r="C67" s="84" t="s">
        <v>130</v>
      </c>
      <c r="D67" s="84" t="s">
        <v>109</v>
      </c>
      <c r="F67" s="85">
        <v>104</v>
      </c>
      <c r="G67" s="85">
        <v>0</v>
      </c>
    </row>
    <row r="68" spans="1:7" x14ac:dyDescent="0.35">
      <c r="A68" s="87" t="s">
        <v>134</v>
      </c>
      <c r="B68" s="87" t="s">
        <v>132</v>
      </c>
      <c r="C68" s="87" t="s">
        <v>133</v>
      </c>
      <c r="D68" s="87" t="s">
        <v>109</v>
      </c>
      <c r="F68" s="88">
        <v>144</v>
      </c>
      <c r="G68" s="88">
        <v>0</v>
      </c>
    </row>
    <row r="69" spans="1:7" x14ac:dyDescent="0.35">
      <c r="A69" s="87" t="s">
        <v>136</v>
      </c>
      <c r="B69" s="87" t="s">
        <v>132</v>
      </c>
      <c r="C69" s="87" t="s">
        <v>135</v>
      </c>
      <c r="D69" s="87" t="s">
        <v>109</v>
      </c>
      <c r="F69" s="88">
        <v>144</v>
      </c>
      <c r="G69" s="88">
        <v>0</v>
      </c>
    </row>
    <row r="70" spans="1:7" x14ac:dyDescent="0.35">
      <c r="A70" s="87" t="s">
        <v>138</v>
      </c>
      <c r="B70" s="87" t="s">
        <v>132</v>
      </c>
      <c r="C70" s="87" t="s">
        <v>137</v>
      </c>
      <c r="D70" s="87" t="s">
        <v>109</v>
      </c>
      <c r="F70" s="88">
        <v>144</v>
      </c>
      <c r="G70" s="88">
        <v>0</v>
      </c>
    </row>
    <row r="71" spans="1:7" x14ac:dyDescent="0.35">
      <c r="A71" s="87" t="s">
        <v>140</v>
      </c>
      <c r="B71" s="87" t="s">
        <v>132</v>
      </c>
      <c r="C71" s="87" t="s">
        <v>139</v>
      </c>
      <c r="D71" s="87" t="s">
        <v>109</v>
      </c>
      <c r="F71" s="88">
        <v>144</v>
      </c>
      <c r="G71" s="88">
        <v>0</v>
      </c>
    </row>
    <row r="72" spans="1:7" x14ac:dyDescent="0.35">
      <c r="A72" s="87" t="s">
        <v>142</v>
      </c>
      <c r="B72" s="87" t="s">
        <v>132</v>
      </c>
      <c r="C72" s="87" t="s">
        <v>141</v>
      </c>
      <c r="D72" s="87" t="s">
        <v>109</v>
      </c>
      <c r="F72" s="88">
        <v>144</v>
      </c>
      <c r="G72" s="88">
        <v>0</v>
      </c>
    </row>
    <row r="73" spans="1:7" x14ac:dyDescent="0.35">
      <c r="A73" s="87" t="s">
        <v>144</v>
      </c>
      <c r="B73" s="87" t="s">
        <v>132</v>
      </c>
      <c r="C73" s="87" t="s">
        <v>143</v>
      </c>
      <c r="D73" s="87" t="s">
        <v>109</v>
      </c>
      <c r="F73" s="88">
        <v>144</v>
      </c>
      <c r="G73" s="88">
        <v>0</v>
      </c>
    </row>
    <row r="74" spans="1:7" x14ac:dyDescent="0.35">
      <c r="A74" s="84" t="s">
        <v>147</v>
      </c>
      <c r="B74" s="84" t="s">
        <v>145</v>
      </c>
      <c r="C74" s="84" t="s">
        <v>146</v>
      </c>
      <c r="D74" s="84" t="s">
        <v>109</v>
      </c>
      <c r="F74" s="85">
        <v>104</v>
      </c>
      <c r="G74" s="85">
        <v>0</v>
      </c>
    </row>
    <row r="75" spans="1:7" x14ac:dyDescent="0.35">
      <c r="A75" s="84" t="s">
        <v>149</v>
      </c>
      <c r="B75" s="84" t="s">
        <v>145</v>
      </c>
      <c r="C75" s="84" t="s">
        <v>148</v>
      </c>
      <c r="D75" s="84" t="s">
        <v>109</v>
      </c>
      <c r="F75" s="85">
        <v>104</v>
      </c>
      <c r="G75" s="85">
        <v>0</v>
      </c>
    </row>
    <row r="76" spans="1:7" ht="29" x14ac:dyDescent="0.35">
      <c r="A76" s="87" t="s">
        <v>152</v>
      </c>
      <c r="B76" s="87" t="s">
        <v>150</v>
      </c>
      <c r="C76" s="87" t="s">
        <v>151</v>
      </c>
      <c r="D76" s="87" t="s">
        <v>109</v>
      </c>
      <c r="F76" s="88">
        <v>104</v>
      </c>
      <c r="G76" s="88">
        <v>0</v>
      </c>
    </row>
    <row r="77" spans="1:7" ht="29" x14ac:dyDescent="0.35">
      <c r="A77" s="87" t="s">
        <v>154</v>
      </c>
      <c r="B77" s="87" t="s">
        <v>150</v>
      </c>
      <c r="C77" s="87" t="s">
        <v>153</v>
      </c>
      <c r="D77" s="87" t="s">
        <v>109</v>
      </c>
      <c r="F77" s="88">
        <v>104</v>
      </c>
      <c r="G77" s="88">
        <v>0</v>
      </c>
    </row>
    <row r="78" spans="1:7" ht="29" x14ac:dyDescent="0.35">
      <c r="A78" s="87" t="s">
        <v>156</v>
      </c>
      <c r="B78" s="87" t="s">
        <v>150</v>
      </c>
      <c r="C78" s="87" t="s">
        <v>155</v>
      </c>
      <c r="D78" s="87" t="s">
        <v>109</v>
      </c>
      <c r="F78" s="88">
        <v>104</v>
      </c>
      <c r="G78" s="88">
        <v>0</v>
      </c>
    </row>
    <row r="79" spans="1:7" ht="29" x14ac:dyDescent="0.35">
      <c r="A79" s="84" t="s">
        <v>159</v>
      </c>
      <c r="B79" s="84" t="s">
        <v>157</v>
      </c>
      <c r="C79" s="84" t="s">
        <v>158</v>
      </c>
      <c r="D79" s="84" t="s">
        <v>109</v>
      </c>
      <c r="F79" s="85">
        <v>0</v>
      </c>
      <c r="G79" s="85">
        <v>0</v>
      </c>
    </row>
    <row r="80" spans="1:7" x14ac:dyDescent="0.35">
      <c r="A80" s="87" t="s">
        <v>162</v>
      </c>
      <c r="B80" s="87" t="s">
        <v>160</v>
      </c>
      <c r="C80" s="87" t="s">
        <v>161</v>
      </c>
      <c r="D80" s="87" t="s">
        <v>109</v>
      </c>
      <c r="F80" s="88">
        <v>140</v>
      </c>
      <c r="G80" s="88">
        <v>0</v>
      </c>
    </row>
    <row r="81" spans="1:7" x14ac:dyDescent="0.35">
      <c r="A81" s="87" t="s">
        <v>164</v>
      </c>
      <c r="B81" s="87" t="s">
        <v>160</v>
      </c>
      <c r="C81" s="87" t="s">
        <v>163</v>
      </c>
      <c r="D81" s="87" t="s">
        <v>109</v>
      </c>
      <c r="F81" s="88">
        <v>140</v>
      </c>
      <c r="G81" s="88">
        <v>0</v>
      </c>
    </row>
    <row r="82" spans="1:7" x14ac:dyDescent="0.35">
      <c r="A82" s="87" t="s">
        <v>166</v>
      </c>
      <c r="B82" s="87" t="s">
        <v>160</v>
      </c>
      <c r="C82" s="87" t="s">
        <v>165</v>
      </c>
      <c r="D82" s="87" t="s">
        <v>109</v>
      </c>
      <c r="F82" s="88">
        <v>140</v>
      </c>
      <c r="G82" s="88">
        <v>0</v>
      </c>
    </row>
    <row r="83" spans="1:7" x14ac:dyDescent="0.35">
      <c r="A83" s="84" t="s">
        <v>169</v>
      </c>
      <c r="B83" s="84" t="s">
        <v>167</v>
      </c>
      <c r="C83" s="84" t="s">
        <v>168</v>
      </c>
      <c r="D83" s="84" t="s">
        <v>109</v>
      </c>
      <c r="F83" s="85">
        <v>140</v>
      </c>
      <c r="G83" s="85">
        <v>0</v>
      </c>
    </row>
    <row r="84" spans="1:7" x14ac:dyDescent="0.35">
      <c r="A84" s="84" t="s">
        <v>171</v>
      </c>
      <c r="B84" s="84" t="s">
        <v>167</v>
      </c>
      <c r="C84" s="84" t="s">
        <v>170</v>
      </c>
      <c r="D84" s="84" t="s">
        <v>109</v>
      </c>
      <c r="F84" s="85">
        <v>15</v>
      </c>
      <c r="G84" s="85">
        <v>0</v>
      </c>
    </row>
    <row r="85" spans="1:7" x14ac:dyDescent="0.35">
      <c r="A85" s="87" t="s">
        <v>174</v>
      </c>
      <c r="B85" s="87" t="s">
        <v>172</v>
      </c>
      <c r="C85" s="87" t="s">
        <v>173</v>
      </c>
      <c r="D85" s="87" t="s">
        <v>109</v>
      </c>
      <c r="F85" s="88">
        <v>14</v>
      </c>
      <c r="G85" s="88">
        <v>0</v>
      </c>
    </row>
    <row r="86" spans="1:7" x14ac:dyDescent="0.35">
      <c r="A86" s="87" t="s">
        <v>176</v>
      </c>
      <c r="B86" s="87" t="s">
        <v>172</v>
      </c>
      <c r="C86" s="87" t="s">
        <v>175</v>
      </c>
      <c r="D86" s="87" t="s">
        <v>109</v>
      </c>
      <c r="F86" s="88">
        <v>14</v>
      </c>
      <c r="G86" s="88">
        <v>0</v>
      </c>
    </row>
    <row r="87" spans="1:7" x14ac:dyDescent="0.35">
      <c r="A87" s="87" t="s">
        <v>178</v>
      </c>
      <c r="B87" s="87" t="s">
        <v>172</v>
      </c>
      <c r="C87" s="87" t="s">
        <v>177</v>
      </c>
      <c r="D87" s="87" t="s">
        <v>109</v>
      </c>
      <c r="F87" s="88">
        <v>14</v>
      </c>
      <c r="G87" s="88">
        <v>0</v>
      </c>
    </row>
    <row r="88" spans="1:7" x14ac:dyDescent="0.35">
      <c r="A88" s="87" t="s">
        <v>180</v>
      </c>
      <c r="B88" s="87" t="s">
        <v>172</v>
      </c>
      <c r="C88" s="87" t="s">
        <v>179</v>
      </c>
      <c r="D88" s="87" t="s">
        <v>109</v>
      </c>
      <c r="F88" s="88">
        <v>14</v>
      </c>
      <c r="G88" s="88">
        <v>0</v>
      </c>
    </row>
    <row r="89" spans="1:7" x14ac:dyDescent="0.35">
      <c r="A89" s="87" t="s">
        <v>182</v>
      </c>
      <c r="B89" s="87" t="s">
        <v>172</v>
      </c>
      <c r="C89" s="87" t="s">
        <v>181</v>
      </c>
      <c r="D89" s="87" t="s">
        <v>109</v>
      </c>
      <c r="F89" s="88">
        <v>14</v>
      </c>
      <c r="G89" s="88">
        <v>0</v>
      </c>
    </row>
    <row r="90" spans="1:7" x14ac:dyDescent="0.35">
      <c r="A90" s="87" t="s">
        <v>184</v>
      </c>
      <c r="B90" s="87" t="s">
        <v>172</v>
      </c>
      <c r="C90" s="87" t="s">
        <v>183</v>
      </c>
      <c r="D90" s="87" t="s">
        <v>109</v>
      </c>
      <c r="F90" s="88">
        <v>14</v>
      </c>
      <c r="G90" s="88">
        <v>0</v>
      </c>
    </row>
    <row r="91" spans="1:7" x14ac:dyDescent="0.35">
      <c r="A91" s="84" t="s">
        <v>187</v>
      </c>
      <c r="B91" s="84" t="s">
        <v>185</v>
      </c>
      <c r="C91" s="84" t="s">
        <v>186</v>
      </c>
      <c r="D91" s="84" t="s">
        <v>109</v>
      </c>
      <c r="F91" s="85">
        <v>30</v>
      </c>
      <c r="G91" s="85">
        <v>0</v>
      </c>
    </row>
    <row r="92" spans="1:7" x14ac:dyDescent="0.35">
      <c r="A92" s="84" t="s">
        <v>189</v>
      </c>
      <c r="B92" s="84" t="s">
        <v>185</v>
      </c>
      <c r="C92" s="84" t="s">
        <v>188</v>
      </c>
      <c r="D92" s="84" t="s">
        <v>109</v>
      </c>
      <c r="F92" s="85">
        <v>30</v>
      </c>
      <c r="G92" s="85">
        <v>0</v>
      </c>
    </row>
    <row r="93" spans="1:7" x14ac:dyDescent="0.35">
      <c r="A93" s="87" t="s">
        <v>192</v>
      </c>
      <c r="B93" s="87" t="s">
        <v>190</v>
      </c>
      <c r="C93" s="87" t="s">
        <v>191</v>
      </c>
      <c r="D93" s="87" t="s">
        <v>109</v>
      </c>
      <c r="F93" s="88">
        <v>0</v>
      </c>
      <c r="G93" s="88">
        <v>0</v>
      </c>
    </row>
    <row r="94" spans="1:7" x14ac:dyDescent="0.35">
      <c r="A94" s="87" t="s">
        <v>194</v>
      </c>
      <c r="B94" s="87" t="s">
        <v>190</v>
      </c>
      <c r="C94" s="87" t="s">
        <v>193</v>
      </c>
      <c r="D94" s="87" t="s">
        <v>109</v>
      </c>
      <c r="F94" s="88">
        <v>0</v>
      </c>
      <c r="G94" s="88">
        <v>0</v>
      </c>
    </row>
    <row r="95" spans="1:7" x14ac:dyDescent="0.35">
      <c r="A95" s="87" t="s">
        <v>196</v>
      </c>
      <c r="B95" s="87" t="s">
        <v>190</v>
      </c>
      <c r="C95" s="87" t="s">
        <v>195</v>
      </c>
      <c r="D95" s="87" t="s">
        <v>109</v>
      </c>
      <c r="F95" s="88">
        <v>0</v>
      </c>
      <c r="G95" s="88">
        <v>0</v>
      </c>
    </row>
    <row r="96" spans="1:7" x14ac:dyDescent="0.35">
      <c r="A96" s="87" t="s">
        <v>198</v>
      </c>
      <c r="B96" s="87" t="s">
        <v>190</v>
      </c>
      <c r="C96" s="87" t="s">
        <v>197</v>
      </c>
      <c r="D96" s="87" t="s">
        <v>109</v>
      </c>
      <c r="F96" s="88">
        <v>0</v>
      </c>
      <c r="G96" s="88">
        <v>0</v>
      </c>
    </row>
    <row r="97" spans="1:7" x14ac:dyDescent="0.35">
      <c r="A97" s="84" t="s">
        <v>201</v>
      </c>
      <c r="B97" s="84" t="s">
        <v>199</v>
      </c>
      <c r="C97" s="84" t="s">
        <v>200</v>
      </c>
      <c r="D97" s="84" t="s">
        <v>109</v>
      </c>
      <c r="F97" s="85">
        <v>10</v>
      </c>
      <c r="G97" s="85">
        <v>0</v>
      </c>
    </row>
    <row r="98" spans="1:7" x14ac:dyDescent="0.35">
      <c r="A98" s="84" t="s">
        <v>203</v>
      </c>
      <c r="B98" s="84" t="s">
        <v>199</v>
      </c>
      <c r="C98" s="84" t="s">
        <v>202</v>
      </c>
      <c r="D98" s="84" t="s">
        <v>109</v>
      </c>
      <c r="F98" s="85">
        <v>10</v>
      </c>
      <c r="G98" s="85">
        <v>0</v>
      </c>
    </row>
    <row r="99" spans="1:7" x14ac:dyDescent="0.35">
      <c r="A99" s="84" t="s">
        <v>205</v>
      </c>
      <c r="B99" s="84" t="s">
        <v>199</v>
      </c>
      <c r="C99" s="84" t="s">
        <v>204</v>
      </c>
      <c r="D99" s="84" t="s">
        <v>109</v>
      </c>
      <c r="F99" s="85">
        <v>10</v>
      </c>
      <c r="G99" s="85">
        <v>0</v>
      </c>
    </row>
    <row r="100" spans="1:7" x14ac:dyDescent="0.35">
      <c r="A100" s="84" t="s">
        <v>207</v>
      </c>
      <c r="B100" s="84" t="s">
        <v>199</v>
      </c>
      <c r="C100" s="84" t="s">
        <v>206</v>
      </c>
      <c r="D100" s="84" t="s">
        <v>109</v>
      </c>
      <c r="F100" s="85">
        <v>10</v>
      </c>
      <c r="G100" s="85">
        <v>0</v>
      </c>
    </row>
    <row r="101" spans="1:7" x14ac:dyDescent="0.35">
      <c r="A101" s="84" t="s">
        <v>209</v>
      </c>
      <c r="B101" s="84" t="s">
        <v>199</v>
      </c>
      <c r="C101" s="84" t="s">
        <v>208</v>
      </c>
      <c r="D101" s="84" t="s">
        <v>109</v>
      </c>
      <c r="F101" s="85">
        <v>10</v>
      </c>
      <c r="G101" s="85">
        <v>0</v>
      </c>
    </row>
    <row r="102" spans="1:7" x14ac:dyDescent="0.35">
      <c r="A102" s="87" t="s">
        <v>212</v>
      </c>
      <c r="B102" s="87" t="s">
        <v>210</v>
      </c>
      <c r="C102" s="87" t="s">
        <v>211</v>
      </c>
      <c r="D102" s="87" t="s">
        <v>109</v>
      </c>
      <c r="F102" s="88">
        <v>104</v>
      </c>
      <c r="G102" s="88">
        <v>0</v>
      </c>
    </row>
    <row r="103" spans="1:7" x14ac:dyDescent="0.35">
      <c r="A103" s="87" t="s">
        <v>214</v>
      </c>
      <c r="B103" s="87" t="s">
        <v>210</v>
      </c>
      <c r="C103" s="87" t="s">
        <v>213</v>
      </c>
      <c r="D103" s="87" t="s">
        <v>109</v>
      </c>
      <c r="F103" s="88">
        <v>104</v>
      </c>
      <c r="G103" s="88">
        <v>0</v>
      </c>
    </row>
    <row r="104" spans="1:7" x14ac:dyDescent="0.35">
      <c r="A104" s="87" t="s">
        <v>216</v>
      </c>
      <c r="B104" s="87" t="s">
        <v>210</v>
      </c>
      <c r="C104" s="87" t="s">
        <v>215</v>
      </c>
      <c r="D104" s="87" t="s">
        <v>109</v>
      </c>
      <c r="F104" s="88">
        <v>104</v>
      </c>
      <c r="G104" s="88">
        <v>0</v>
      </c>
    </row>
    <row r="105" spans="1:7" x14ac:dyDescent="0.35">
      <c r="A105" s="87" t="s">
        <v>218</v>
      </c>
      <c r="B105" s="87" t="s">
        <v>210</v>
      </c>
      <c r="C105" s="87" t="s">
        <v>217</v>
      </c>
      <c r="D105" s="87" t="s">
        <v>109</v>
      </c>
      <c r="F105" s="88">
        <v>104</v>
      </c>
      <c r="G105" s="88">
        <v>0</v>
      </c>
    </row>
    <row r="106" spans="1:7" x14ac:dyDescent="0.35">
      <c r="A106" s="87" t="s">
        <v>220</v>
      </c>
      <c r="B106" s="87" t="s">
        <v>210</v>
      </c>
      <c r="C106" s="87" t="s">
        <v>219</v>
      </c>
      <c r="D106" s="87" t="s">
        <v>109</v>
      </c>
      <c r="F106" s="88">
        <v>104</v>
      </c>
      <c r="G106" s="88">
        <v>0</v>
      </c>
    </row>
    <row r="107" spans="1:7" x14ac:dyDescent="0.35">
      <c r="A107" s="87" t="s">
        <v>222</v>
      </c>
      <c r="B107" s="87" t="s">
        <v>210</v>
      </c>
      <c r="C107" s="87" t="s">
        <v>221</v>
      </c>
      <c r="D107" s="87" t="s">
        <v>109</v>
      </c>
      <c r="F107" s="88">
        <v>104</v>
      </c>
      <c r="G107" s="88">
        <v>0</v>
      </c>
    </row>
    <row r="108" spans="1:7" x14ac:dyDescent="0.35">
      <c r="A108" s="84" t="s">
        <v>225</v>
      </c>
      <c r="B108" s="84" t="s">
        <v>223</v>
      </c>
      <c r="C108" s="84" t="s">
        <v>224</v>
      </c>
      <c r="D108" s="84" t="s">
        <v>109</v>
      </c>
      <c r="F108" s="85">
        <v>0</v>
      </c>
      <c r="G108" s="85">
        <v>0</v>
      </c>
    </row>
    <row r="109" spans="1:7" x14ac:dyDescent="0.35">
      <c r="A109" s="84" t="s">
        <v>227</v>
      </c>
      <c r="B109" s="84" t="s">
        <v>223</v>
      </c>
      <c r="C109" s="84" t="s">
        <v>226</v>
      </c>
      <c r="D109" s="84" t="s">
        <v>109</v>
      </c>
      <c r="F109" s="85">
        <v>0</v>
      </c>
      <c r="G109" s="85">
        <v>0</v>
      </c>
    </row>
    <row r="110" spans="1:7" x14ac:dyDescent="0.35">
      <c r="A110" s="84" t="s">
        <v>229</v>
      </c>
      <c r="B110" s="84" t="s">
        <v>223</v>
      </c>
      <c r="C110" s="84" t="s">
        <v>228</v>
      </c>
      <c r="D110" s="84" t="s">
        <v>109</v>
      </c>
      <c r="F110" s="85">
        <v>0</v>
      </c>
      <c r="G110" s="85">
        <v>0</v>
      </c>
    </row>
    <row r="111" spans="1:7" x14ac:dyDescent="0.35">
      <c r="A111" s="84" t="s">
        <v>231</v>
      </c>
      <c r="B111" s="84" t="s">
        <v>223</v>
      </c>
      <c r="C111" s="84" t="s">
        <v>230</v>
      </c>
      <c r="D111" s="84" t="s">
        <v>109</v>
      </c>
      <c r="F111" s="85">
        <v>0</v>
      </c>
      <c r="G111" s="85">
        <v>0</v>
      </c>
    </row>
    <row r="112" spans="1:7" x14ac:dyDescent="0.35">
      <c r="A112" s="84" t="s">
        <v>233</v>
      </c>
      <c r="B112" s="84" t="s">
        <v>223</v>
      </c>
      <c r="C112" s="84" t="s">
        <v>232</v>
      </c>
      <c r="D112" s="84" t="s">
        <v>109</v>
      </c>
      <c r="F112" s="85">
        <v>0</v>
      </c>
      <c r="G112" s="85">
        <v>0</v>
      </c>
    </row>
    <row r="113" spans="1:7" x14ac:dyDescent="0.35">
      <c r="A113" s="84" t="s">
        <v>235</v>
      </c>
      <c r="B113" s="84" t="s">
        <v>223</v>
      </c>
      <c r="C113" s="84" t="s">
        <v>234</v>
      </c>
      <c r="D113" s="84" t="s">
        <v>109</v>
      </c>
      <c r="F113" s="85">
        <v>0</v>
      </c>
      <c r="G113" s="85">
        <v>0</v>
      </c>
    </row>
    <row r="114" spans="1:7" x14ac:dyDescent="0.35">
      <c r="A114" s="84" t="s">
        <v>237</v>
      </c>
      <c r="B114" s="84" t="s">
        <v>223</v>
      </c>
      <c r="C114" s="84" t="s">
        <v>236</v>
      </c>
      <c r="D114" s="84" t="s">
        <v>109</v>
      </c>
      <c r="F114" s="85">
        <v>0</v>
      </c>
      <c r="G114" s="85">
        <v>0</v>
      </c>
    </row>
    <row r="115" spans="1:7" x14ac:dyDescent="0.35">
      <c r="A115" s="84" t="s">
        <v>239</v>
      </c>
      <c r="B115" s="84" t="s">
        <v>223</v>
      </c>
      <c r="C115" s="84" t="s">
        <v>238</v>
      </c>
      <c r="D115" s="84" t="s">
        <v>109</v>
      </c>
      <c r="F115" s="85">
        <v>0</v>
      </c>
      <c r="G115" s="85">
        <v>0</v>
      </c>
    </row>
    <row r="116" spans="1:7" x14ac:dyDescent="0.35">
      <c r="A116" s="84" t="s">
        <v>241</v>
      </c>
      <c r="B116" s="84" t="s">
        <v>223</v>
      </c>
      <c r="C116" s="84" t="s">
        <v>240</v>
      </c>
      <c r="D116" s="84" t="s">
        <v>109</v>
      </c>
      <c r="F116" s="85">
        <v>0</v>
      </c>
      <c r="G116" s="85">
        <v>0</v>
      </c>
    </row>
    <row r="117" spans="1:7" x14ac:dyDescent="0.35">
      <c r="A117" s="84" t="s">
        <v>243</v>
      </c>
      <c r="B117" s="84" t="s">
        <v>223</v>
      </c>
      <c r="C117" s="84" t="s">
        <v>242</v>
      </c>
      <c r="D117" s="84" t="s">
        <v>109</v>
      </c>
      <c r="F117" s="85">
        <v>0</v>
      </c>
      <c r="G117" s="85">
        <v>0</v>
      </c>
    </row>
    <row r="118" spans="1:7" x14ac:dyDescent="0.35">
      <c r="A118" s="87" t="s">
        <v>246</v>
      </c>
      <c r="B118" s="87" t="s">
        <v>244</v>
      </c>
      <c r="C118" s="87" t="s">
        <v>245</v>
      </c>
      <c r="D118" s="87" t="s">
        <v>109</v>
      </c>
      <c r="F118" s="89" t="s">
        <v>247</v>
      </c>
      <c r="G118" s="89">
        <v>0</v>
      </c>
    </row>
    <row r="119" spans="1:7" x14ac:dyDescent="0.35">
      <c r="A119" s="87" t="s">
        <v>249</v>
      </c>
      <c r="B119" s="87" t="s">
        <v>244</v>
      </c>
      <c r="C119" s="87" t="s">
        <v>248</v>
      </c>
      <c r="D119" s="87" t="s">
        <v>109</v>
      </c>
      <c r="F119" s="89" t="s">
        <v>247</v>
      </c>
      <c r="G119" s="89">
        <v>0</v>
      </c>
    </row>
    <row r="120" spans="1:7" x14ac:dyDescent="0.35">
      <c r="A120" s="87" t="s">
        <v>251</v>
      </c>
      <c r="B120" s="87" t="s">
        <v>244</v>
      </c>
      <c r="C120" s="87" t="s">
        <v>250</v>
      </c>
      <c r="D120" s="87" t="s">
        <v>109</v>
      </c>
      <c r="F120" s="89" t="s">
        <v>247</v>
      </c>
      <c r="G120" s="89">
        <v>0</v>
      </c>
    </row>
    <row r="121" spans="1:7" x14ac:dyDescent="0.35">
      <c r="A121" s="87" t="s">
        <v>253</v>
      </c>
      <c r="B121" s="87" t="s">
        <v>244</v>
      </c>
      <c r="C121" s="87" t="s">
        <v>252</v>
      </c>
      <c r="D121" s="87" t="s">
        <v>109</v>
      </c>
      <c r="F121" s="89" t="s">
        <v>247</v>
      </c>
      <c r="G121" s="89">
        <v>0</v>
      </c>
    </row>
    <row r="122" spans="1:7" x14ac:dyDescent="0.35">
      <c r="A122" s="87" t="s">
        <v>255</v>
      </c>
      <c r="B122" s="87" t="s">
        <v>244</v>
      </c>
      <c r="C122" s="87" t="s">
        <v>254</v>
      </c>
      <c r="D122" s="87" t="s">
        <v>109</v>
      </c>
      <c r="F122" s="89" t="s">
        <v>247</v>
      </c>
      <c r="G122" s="89">
        <v>0</v>
      </c>
    </row>
    <row r="123" spans="1:7" x14ac:dyDescent="0.35">
      <c r="A123" s="87" t="s">
        <v>257</v>
      </c>
      <c r="B123" s="87" t="s">
        <v>244</v>
      </c>
      <c r="C123" s="87" t="s">
        <v>256</v>
      </c>
      <c r="D123" s="87" t="s">
        <v>109</v>
      </c>
      <c r="F123" s="89" t="s">
        <v>247</v>
      </c>
      <c r="G123" s="89">
        <v>0</v>
      </c>
    </row>
    <row r="124" spans="1:7" x14ac:dyDescent="0.35">
      <c r="A124" s="87" t="s">
        <v>259</v>
      </c>
      <c r="B124" s="87" t="s">
        <v>244</v>
      </c>
      <c r="C124" s="87" t="s">
        <v>258</v>
      </c>
      <c r="D124" s="87" t="s">
        <v>109</v>
      </c>
      <c r="F124" s="89" t="s">
        <v>247</v>
      </c>
      <c r="G124" s="89">
        <v>0</v>
      </c>
    </row>
    <row r="125" spans="1:7" x14ac:dyDescent="0.35">
      <c r="A125" s="87" t="s">
        <v>261</v>
      </c>
      <c r="B125" s="87" t="s">
        <v>244</v>
      </c>
      <c r="C125" s="87" t="s">
        <v>260</v>
      </c>
      <c r="D125" s="87" t="s">
        <v>109</v>
      </c>
      <c r="F125" s="89" t="s">
        <v>247</v>
      </c>
      <c r="G125" s="89">
        <v>0</v>
      </c>
    </row>
    <row r="126" spans="1:7" x14ac:dyDescent="0.35">
      <c r="A126" s="84" t="s">
        <v>264</v>
      </c>
      <c r="B126" s="84" t="s">
        <v>262</v>
      </c>
      <c r="C126" s="84" t="s">
        <v>263</v>
      </c>
      <c r="D126" s="84" t="s">
        <v>109</v>
      </c>
      <c r="F126" s="90" t="s">
        <v>247</v>
      </c>
      <c r="G126" s="90">
        <v>0</v>
      </c>
    </row>
    <row r="127" spans="1:7" x14ac:dyDescent="0.35">
      <c r="A127" s="84" t="s">
        <v>266</v>
      </c>
      <c r="B127" s="84" t="s">
        <v>262</v>
      </c>
      <c r="C127" s="84" t="s">
        <v>265</v>
      </c>
      <c r="D127" s="84" t="s">
        <v>109</v>
      </c>
      <c r="F127" s="90" t="s">
        <v>247</v>
      </c>
      <c r="G127" s="90">
        <v>0</v>
      </c>
    </row>
    <row r="128" spans="1:7" x14ac:dyDescent="0.35">
      <c r="A128" s="84" t="s">
        <v>268</v>
      </c>
      <c r="B128" s="84" t="s">
        <v>262</v>
      </c>
      <c r="C128" s="84" t="s">
        <v>267</v>
      </c>
      <c r="D128" s="84" t="s">
        <v>109</v>
      </c>
      <c r="F128" s="90" t="s">
        <v>247</v>
      </c>
      <c r="G128" s="90">
        <v>0</v>
      </c>
    </row>
    <row r="129" spans="1:7" x14ac:dyDescent="0.35">
      <c r="A129" s="84" t="s">
        <v>270</v>
      </c>
      <c r="B129" s="84" t="s">
        <v>262</v>
      </c>
      <c r="C129" s="84" t="s">
        <v>269</v>
      </c>
      <c r="D129" s="84" t="s">
        <v>109</v>
      </c>
      <c r="F129" s="90" t="s">
        <v>247</v>
      </c>
      <c r="G129" s="90">
        <v>0</v>
      </c>
    </row>
    <row r="130" spans="1:7" x14ac:dyDescent="0.35">
      <c r="A130" s="84" t="s">
        <v>272</v>
      </c>
      <c r="B130" s="84" t="s">
        <v>262</v>
      </c>
      <c r="C130" s="84" t="s">
        <v>271</v>
      </c>
      <c r="D130" s="84" t="s">
        <v>109</v>
      </c>
      <c r="F130" s="90" t="s">
        <v>247</v>
      </c>
      <c r="G130" s="90">
        <v>0</v>
      </c>
    </row>
    <row r="131" spans="1:7" x14ac:dyDescent="0.35">
      <c r="A131" s="84" t="s">
        <v>274</v>
      </c>
      <c r="B131" s="84" t="s">
        <v>262</v>
      </c>
      <c r="C131" s="84" t="s">
        <v>273</v>
      </c>
      <c r="D131" s="84" t="s">
        <v>109</v>
      </c>
      <c r="F131" s="90" t="s">
        <v>247</v>
      </c>
      <c r="G131" s="90">
        <v>0</v>
      </c>
    </row>
    <row r="132" spans="1:7" x14ac:dyDescent="0.35">
      <c r="A132" s="84" t="s">
        <v>276</v>
      </c>
      <c r="B132" s="84" t="s">
        <v>262</v>
      </c>
      <c r="C132" s="84" t="s">
        <v>275</v>
      </c>
      <c r="D132" s="84" t="s">
        <v>109</v>
      </c>
      <c r="F132" s="90" t="s">
        <v>247</v>
      </c>
      <c r="G132" s="90">
        <v>0</v>
      </c>
    </row>
    <row r="133" spans="1:7" x14ac:dyDescent="0.35">
      <c r="A133" s="84" t="s">
        <v>278</v>
      </c>
      <c r="B133" s="84" t="s">
        <v>262</v>
      </c>
      <c r="C133" s="84" t="s">
        <v>277</v>
      </c>
      <c r="D133" s="84" t="s">
        <v>109</v>
      </c>
      <c r="F133" s="90" t="s">
        <v>247</v>
      </c>
      <c r="G133" s="90">
        <v>0</v>
      </c>
    </row>
    <row r="134" spans="1:7" x14ac:dyDescent="0.35">
      <c r="A134" s="84" t="s">
        <v>280</v>
      </c>
      <c r="B134" s="84" t="s">
        <v>262</v>
      </c>
      <c r="C134" s="84" t="s">
        <v>279</v>
      </c>
      <c r="D134" s="84" t="s">
        <v>109</v>
      </c>
      <c r="F134" s="90" t="s">
        <v>247</v>
      </c>
      <c r="G134" s="90">
        <v>0</v>
      </c>
    </row>
    <row r="135" spans="1:7" x14ac:dyDescent="0.35">
      <c r="A135" s="84" t="s">
        <v>282</v>
      </c>
      <c r="B135" s="84" t="s">
        <v>262</v>
      </c>
      <c r="C135" s="84" t="s">
        <v>281</v>
      </c>
      <c r="D135" s="84" t="s">
        <v>109</v>
      </c>
      <c r="F135" s="90" t="s">
        <v>247</v>
      </c>
      <c r="G135" s="90">
        <v>0</v>
      </c>
    </row>
    <row r="136" spans="1:7" x14ac:dyDescent="0.35">
      <c r="A136" s="84" t="s">
        <v>284</v>
      </c>
      <c r="B136" s="84" t="s">
        <v>262</v>
      </c>
      <c r="C136" s="84" t="s">
        <v>283</v>
      </c>
      <c r="D136" s="84" t="s">
        <v>109</v>
      </c>
      <c r="F136" s="90" t="s">
        <v>247</v>
      </c>
      <c r="G136" s="90">
        <v>0</v>
      </c>
    </row>
    <row r="137" spans="1:7" x14ac:dyDescent="0.35">
      <c r="A137" s="84" t="s">
        <v>286</v>
      </c>
      <c r="B137" s="84" t="s">
        <v>262</v>
      </c>
      <c r="C137" s="84" t="s">
        <v>285</v>
      </c>
      <c r="D137" s="84" t="s">
        <v>109</v>
      </c>
      <c r="F137" s="90" t="s">
        <v>247</v>
      </c>
      <c r="G137" s="90">
        <v>0</v>
      </c>
    </row>
    <row r="139" spans="1:7" ht="17.5" thickBot="1" x14ac:dyDescent="0.45">
      <c r="A139" s="182" t="s">
        <v>327</v>
      </c>
    </row>
    <row r="140" spans="1:7" ht="15" thickTop="1" x14ac:dyDescent="0.35">
      <c r="A140" s="10" t="s">
        <v>3</v>
      </c>
      <c r="B140" s="10" t="s">
        <v>0</v>
      </c>
      <c r="C140" s="10" t="s">
        <v>1</v>
      </c>
      <c r="D140" s="10" t="s">
        <v>2</v>
      </c>
      <c r="F140" s="11" t="s">
        <v>380</v>
      </c>
      <c r="G140" s="11" t="s">
        <v>379</v>
      </c>
    </row>
    <row r="141" spans="1:7" x14ac:dyDescent="0.35">
      <c r="A141" s="12" t="s">
        <v>290</v>
      </c>
      <c r="B141" s="12" t="s">
        <v>287</v>
      </c>
      <c r="C141" s="12" t="s">
        <v>288</v>
      </c>
      <c r="D141" s="12" t="s">
        <v>289</v>
      </c>
      <c r="F141" s="81">
        <v>10</v>
      </c>
      <c r="G141" s="81">
        <v>0</v>
      </c>
    </row>
  </sheetData>
  <pageMargins left="0.25" right="0.25" top="0.75" bottom="0.75" header="0.3" footer="0.3"/>
  <pageSetup paperSize="9" scale="55" fitToHeight="0" orientation="landscape" r:id="rId1"/>
  <headerFooter>
    <oddFooter>&amp;C_x000D_&amp;1#&amp;"Arial"&amp;10&amp;KFF0000 SECURITY LABEL: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fitToPage="1"/>
  </sheetPr>
  <dimension ref="A1:P45"/>
  <sheetViews>
    <sheetView topLeftCell="A13" workbookViewId="0">
      <selection activeCell="A5" sqref="A5:F5"/>
    </sheetView>
  </sheetViews>
  <sheetFormatPr defaultColWidth="9.1796875" defaultRowHeight="14.5" x14ac:dyDescent="0.35"/>
  <cols>
    <col min="1" max="1" width="10.81640625" style="1" customWidth="1"/>
    <col min="2" max="2" width="39.453125" style="1" customWidth="1"/>
    <col min="3" max="3" width="0.7265625" style="15" customWidth="1"/>
    <col min="4" max="4" width="13.7265625" style="1" customWidth="1"/>
    <col min="5" max="5" width="0.7265625" style="15" customWidth="1"/>
    <col min="6" max="16384" width="9.1796875" style="1"/>
  </cols>
  <sheetData>
    <row r="1" spans="1:16" s="179" customFormat="1" ht="20" thickBot="1" x14ac:dyDescent="0.5">
      <c r="A1" s="179" t="s">
        <v>291</v>
      </c>
    </row>
    <row r="2" spans="1:16" s="179" customFormat="1" ht="20.5" thickTop="1" thickBot="1" x14ac:dyDescent="0.5">
      <c r="A2" s="179" t="s">
        <v>292</v>
      </c>
    </row>
    <row r="3" spans="1:16" ht="15" thickTop="1" x14ac:dyDescent="0.35">
      <c r="A3" s="6" t="str">
        <f>Coversheet!C8</f>
        <v>Effective 10 December 2021</v>
      </c>
      <c r="I3" s="7" t="s">
        <v>310</v>
      </c>
    </row>
    <row r="4" spans="1:16" x14ac:dyDescent="0.35">
      <c r="I4" s="8" t="s">
        <v>311</v>
      </c>
    </row>
    <row r="5" spans="1:16" ht="17.5" thickBot="1" x14ac:dyDescent="0.45">
      <c r="A5" s="182">
        <v>5.0999999999999996</v>
      </c>
      <c r="B5" s="182" t="s">
        <v>383</v>
      </c>
      <c r="C5" s="182"/>
      <c r="D5" s="182"/>
      <c r="E5" s="182"/>
      <c r="F5" s="182"/>
    </row>
    <row r="6" spans="1:16" ht="21.5" thickTop="1" x14ac:dyDescent="0.5">
      <c r="A6" s="9"/>
      <c r="B6" s="92" t="str">
        <f>IF('Modelling inputs'!E30="Default","Brisbane Adopted Infrastructure Charge Resolution (No.5) 2015",IF('Modelling inputs'!E30="Alternate charge","Alternate charging scenario: "&amp;'Modelling inputs'!G30,"ERROR"))</f>
        <v>Brisbane Adopted Infrastructure Charge Resolution (No.5) 2015</v>
      </c>
      <c r="C6" s="91"/>
    </row>
    <row r="7" spans="1:16" ht="3.75" customHeight="1" thickBot="1" x14ac:dyDescent="0.55000000000000004">
      <c r="B7" s="9"/>
      <c r="C7" s="91"/>
    </row>
    <row r="8" spans="1:16" ht="15" hidden="1" thickBot="1" x14ac:dyDescent="0.4">
      <c r="B8" s="93"/>
      <c r="D8" s="94" t="s">
        <v>333</v>
      </c>
      <c r="F8" s="95">
        <v>0</v>
      </c>
      <c r="G8" s="96">
        <v>1</v>
      </c>
      <c r="H8" s="96">
        <v>2</v>
      </c>
      <c r="I8" s="96">
        <v>3</v>
      </c>
      <c r="J8" s="96">
        <v>4</v>
      </c>
      <c r="K8" s="96">
        <v>5</v>
      </c>
      <c r="L8" s="96">
        <v>6</v>
      </c>
      <c r="M8" s="96">
        <v>7</v>
      </c>
      <c r="N8" s="96">
        <v>8</v>
      </c>
      <c r="O8" s="96">
        <v>9</v>
      </c>
      <c r="P8" s="96">
        <v>10</v>
      </c>
    </row>
    <row r="9" spans="1:16" ht="17" thickBot="1" x14ac:dyDescent="0.4">
      <c r="B9" s="97" t="s">
        <v>328</v>
      </c>
      <c r="C9" s="98"/>
      <c r="D9" s="99" t="s">
        <v>350</v>
      </c>
      <c r="E9" s="100"/>
      <c r="F9" s="101" t="s">
        <v>385</v>
      </c>
      <c r="G9" s="102">
        <v>2017</v>
      </c>
      <c r="H9" s="102">
        <v>2018</v>
      </c>
      <c r="I9" s="102">
        <v>2019</v>
      </c>
      <c r="J9" s="102">
        <v>2020</v>
      </c>
      <c r="K9" s="102">
        <v>2021</v>
      </c>
      <c r="L9" s="102">
        <v>2022</v>
      </c>
      <c r="M9" s="102">
        <v>2023</v>
      </c>
      <c r="N9" s="102">
        <v>2024</v>
      </c>
      <c r="O9" s="102">
        <v>2025</v>
      </c>
      <c r="P9" s="103">
        <v>2026</v>
      </c>
    </row>
    <row r="10" spans="1:16" x14ac:dyDescent="0.35">
      <c r="B10" s="104" t="s">
        <v>329</v>
      </c>
      <c r="D10" s="105">
        <f>F10+NPV(WACC,G10:P10)</f>
        <v>523242.82341587829</v>
      </c>
      <c r="E10" s="106"/>
      <c r="F10" s="107">
        <v>0</v>
      </c>
      <c r="G10" s="108">
        <f>HLOOKUP(G9,'Growth (Residential)'!$E$35:$N$46,12,FALSE)/1000</f>
        <v>76019.600000000006</v>
      </c>
      <c r="H10" s="108">
        <f>HLOOKUP(H9,'Growth (Residential)'!$E$35:$N$46,12,FALSE)/1000</f>
        <v>76019.600000000006</v>
      </c>
      <c r="I10" s="108">
        <f>HLOOKUP(I9,'Growth (Residential)'!$E$35:$N$46,12,FALSE)/1000</f>
        <v>76019.600000000006</v>
      </c>
      <c r="J10" s="108">
        <f>HLOOKUP(J9,'Growth (Residential)'!$E$35:$N$46,12,FALSE)/1000</f>
        <v>76019.600000000006</v>
      </c>
      <c r="K10" s="108">
        <f>HLOOKUP(K9,'Growth (Residential)'!$E$35:$N$46,12,FALSE)/1000</f>
        <v>76019.600000000006</v>
      </c>
      <c r="L10" s="108">
        <f>HLOOKUP(L9,'Growth (Residential)'!$E$35:$N$46,12,FALSE)/1000</f>
        <v>63819.199999999997</v>
      </c>
      <c r="M10" s="108">
        <f>HLOOKUP(M9,'Growth (Residential)'!$E$35:$N$46,12,FALSE)/1000</f>
        <v>63819.199999999997</v>
      </c>
      <c r="N10" s="108">
        <f>HLOOKUP(N9,'Growth (Residential)'!$E$35:$N$46,12,FALSE)/1000</f>
        <v>63819.199999999997</v>
      </c>
      <c r="O10" s="108">
        <f>HLOOKUP(O9,'Growth (Residential)'!$E$35:$N$46,12,FALSE)/1000</f>
        <v>63819.199999999997</v>
      </c>
      <c r="P10" s="109">
        <f>HLOOKUP(P9,'Growth (Residential)'!$E$35:$N$46,12,FALSE)/1000</f>
        <v>63819.199999999997</v>
      </c>
    </row>
    <row r="11" spans="1:16" x14ac:dyDescent="0.35">
      <c r="B11" s="110" t="s">
        <v>320</v>
      </c>
      <c r="D11" s="111">
        <f t="shared" ref="D11:D13" si="0">F11+NPV(WACC,G11:P11)</f>
        <v>290492.16200997325</v>
      </c>
      <c r="E11" s="106"/>
      <c r="F11" s="112">
        <v>0</v>
      </c>
      <c r="G11" s="55">
        <f>HLOOKUP(G9,'Growth (Non-Residential)'!$E$41:$N$55,15,FALSE)/1000</f>
        <v>38274.733599999985</v>
      </c>
      <c r="H11" s="55">
        <f>HLOOKUP(H9,'Growth (Non-Residential)'!$E$41:$N$55,15,FALSE)/1000</f>
        <v>38274.733599999985</v>
      </c>
      <c r="I11" s="55">
        <f>HLOOKUP(I9,'Growth (Non-Residential)'!$E$41:$N$55,15,FALSE)/1000</f>
        <v>38274.733599999985</v>
      </c>
      <c r="J11" s="55">
        <f>HLOOKUP(J9,'Growth (Non-Residential)'!$E$41:$N$55,15,FALSE)/1000</f>
        <v>38274.733599999985</v>
      </c>
      <c r="K11" s="55">
        <f>HLOOKUP(K9,'Growth (Non-Residential)'!$E$41:$N$55,15,FALSE)/1000</f>
        <v>38274.733599999985</v>
      </c>
      <c r="L11" s="55">
        <f>HLOOKUP(L9,'Growth (Non-Residential)'!$E$41:$N$55,15,FALSE)/1000</f>
        <v>40667.287200000006</v>
      </c>
      <c r="M11" s="55">
        <f>HLOOKUP(M9,'Growth (Non-Residential)'!$E$41:$N$55,15,FALSE)/1000</f>
        <v>40667.287200000006</v>
      </c>
      <c r="N11" s="55">
        <f>HLOOKUP(N9,'Growth (Non-Residential)'!$E$41:$N$55,15,FALSE)/1000</f>
        <v>40667.287200000006</v>
      </c>
      <c r="O11" s="55">
        <f>HLOOKUP(O9,'Growth (Non-Residential)'!$E$41:$N$55,15,FALSE)/1000</f>
        <v>40667.287200000006</v>
      </c>
      <c r="P11" s="113">
        <f>HLOOKUP(P9,'Growth (Non-Residential)'!$E$41:$N$55,15,FALSE)/1000</f>
        <v>40667.287200000006</v>
      </c>
    </row>
    <row r="12" spans="1:16" ht="15" thickBot="1" x14ac:dyDescent="0.4">
      <c r="B12" s="114" t="s">
        <v>386</v>
      </c>
      <c r="D12" s="115">
        <f>F12+NPV(WACC,G12:P12)</f>
        <v>30002.748437234364</v>
      </c>
      <c r="E12" s="106"/>
      <c r="F12" s="116">
        <v>0</v>
      </c>
      <c r="G12" s="117">
        <f>HLOOKUP(G9,'Growth (Impervious Area)'!$E$17:$N$18,2,FALSE)/1000</f>
        <v>3803.1046367283911</v>
      </c>
      <c r="H12" s="117">
        <f>HLOOKUP(H9,'Growth (Impervious Area)'!$E$17:$N$18,2,FALSE)/1000</f>
        <v>3803.1046367283911</v>
      </c>
      <c r="I12" s="117">
        <f>HLOOKUP(I9,'Growth (Impervious Area)'!$E$17:$N$18,2,FALSE)/1000</f>
        <v>3803.1046367283911</v>
      </c>
      <c r="J12" s="117">
        <f>HLOOKUP(J9,'Growth (Impervious Area)'!$E$17:$N$18,2,FALSE)/1000</f>
        <v>3803.1046367283911</v>
      </c>
      <c r="K12" s="117">
        <f>HLOOKUP(K9,'Growth (Impervious Area)'!$E$17:$N$18,2,FALSE)/1000</f>
        <v>3803.1046367283911</v>
      </c>
      <c r="L12" s="117">
        <f>HLOOKUP(L9,'Growth (Impervious Area)'!$E$17:$N$18,2,FALSE)/1000</f>
        <v>4400.1069635500608</v>
      </c>
      <c r="M12" s="117">
        <f>HLOOKUP(M9,'Growth (Impervious Area)'!$E$17:$N$18,2,FALSE)/1000</f>
        <v>4400.1069635500608</v>
      </c>
      <c r="N12" s="117">
        <f>HLOOKUP(N9,'Growth (Impervious Area)'!$E$17:$N$18,2,FALSE)/1000</f>
        <v>4400.1069635500608</v>
      </c>
      <c r="O12" s="117">
        <f>HLOOKUP(O9,'Growth (Impervious Area)'!$E$17:$N$18,2,FALSE)/1000</f>
        <v>4400.1069635500608</v>
      </c>
      <c r="P12" s="118">
        <f>HLOOKUP(P9,'Growth (Impervious Area)'!$E$17:$N$18,2,FALSE)/1000</f>
        <v>4400.1069635500608</v>
      </c>
    </row>
    <row r="13" spans="1:16" ht="15" thickBot="1" x14ac:dyDescent="0.4">
      <c r="B13" s="119" t="s">
        <v>334</v>
      </c>
      <c r="C13" s="120"/>
      <c r="D13" s="121">
        <f t="shared" si="0"/>
        <v>843737.73386308574</v>
      </c>
      <c r="E13" s="122"/>
      <c r="F13" s="123">
        <v>0</v>
      </c>
      <c r="G13" s="124">
        <f>SUM(G10:G12)</f>
        <v>118097.43823672837</v>
      </c>
      <c r="H13" s="124">
        <f t="shared" ref="H13:P13" si="1">SUM(H10:H12)</f>
        <v>118097.43823672837</v>
      </c>
      <c r="I13" s="124">
        <f t="shared" si="1"/>
        <v>118097.43823672837</v>
      </c>
      <c r="J13" s="124">
        <f t="shared" si="1"/>
        <v>118097.43823672837</v>
      </c>
      <c r="K13" s="124">
        <f t="shared" si="1"/>
        <v>118097.43823672837</v>
      </c>
      <c r="L13" s="124">
        <f t="shared" si="1"/>
        <v>108886.59416355006</v>
      </c>
      <c r="M13" s="124">
        <f t="shared" si="1"/>
        <v>108886.59416355006</v>
      </c>
      <c r="N13" s="124">
        <f t="shared" si="1"/>
        <v>108886.59416355006</v>
      </c>
      <c r="O13" s="124">
        <f t="shared" si="1"/>
        <v>108886.59416355006</v>
      </c>
      <c r="P13" s="125">
        <f t="shared" si="1"/>
        <v>108886.59416355006</v>
      </c>
    </row>
    <row r="15" spans="1:16" x14ac:dyDescent="0.35">
      <c r="B15" s="63" t="s">
        <v>332</v>
      </c>
      <c r="C15" s="126"/>
    </row>
    <row r="16" spans="1:16" x14ac:dyDescent="0.35">
      <c r="B16" s="63" t="s">
        <v>347</v>
      </c>
      <c r="C16" s="126"/>
    </row>
    <row r="45" spans="6:6" x14ac:dyDescent="0.35">
      <c r="F45" s="1" t="s">
        <v>405</v>
      </c>
    </row>
  </sheetData>
  <pageMargins left="0.25" right="0.25" top="0.75" bottom="0.75" header="0.3" footer="0.3"/>
  <pageSetup paperSize="9" scale="79" orientation="landscape" r:id="rId1"/>
  <headerFooter>
    <oddFooter>&amp;C_x000D_&amp;1#&amp;"Arial"&amp;10&amp;KFF0000 SECURITY LABEL: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fitToPage="1"/>
  </sheetPr>
  <dimension ref="A1:U22"/>
  <sheetViews>
    <sheetView zoomScale="70" zoomScaleNormal="70" workbookViewId="0">
      <selection activeCell="AA36" sqref="AA36"/>
    </sheetView>
  </sheetViews>
  <sheetFormatPr defaultColWidth="9.1796875" defaultRowHeight="14.5" x14ac:dyDescent="0.35"/>
  <cols>
    <col min="1" max="1" width="10.81640625" style="127" customWidth="1"/>
    <col min="2" max="2" width="38" style="127" customWidth="1"/>
    <col min="3" max="3" width="37.453125" style="127" customWidth="1"/>
    <col min="4" max="4" width="0.7265625" style="128" customWidth="1"/>
    <col min="5" max="5" width="14.7265625" style="127" bestFit="1" customWidth="1"/>
    <col min="6" max="6" width="0.7265625" style="128" customWidth="1"/>
    <col min="7" max="7" width="10.7265625" style="127" customWidth="1"/>
    <col min="8" max="12" width="12.54296875" style="127" bestFit="1" customWidth="1"/>
    <col min="13" max="15" width="13" style="127" bestFit="1" customWidth="1"/>
    <col min="16" max="16" width="14.453125" style="127" customWidth="1"/>
    <col min="17" max="17" width="13.54296875" style="127" customWidth="1"/>
    <col min="18" max="18" width="10.7265625" style="127" bestFit="1" customWidth="1"/>
    <col min="19" max="19" width="9.1796875" style="127"/>
    <col min="20" max="20" width="9.7265625" style="127" bestFit="1" customWidth="1"/>
    <col min="21" max="16384" width="9.1796875" style="127"/>
  </cols>
  <sheetData>
    <row r="1" spans="1:21" s="179" customFormat="1" ht="20" thickBot="1" x14ac:dyDescent="0.5">
      <c r="A1" s="179" t="s">
        <v>291</v>
      </c>
    </row>
    <row r="2" spans="1:21" s="179" customFormat="1" ht="20.5" thickTop="1" thickBot="1" x14ac:dyDescent="0.5">
      <c r="A2" s="179" t="s">
        <v>292</v>
      </c>
      <c r="E2" s="181" t="s">
        <v>310</v>
      </c>
    </row>
    <row r="3" spans="1:21" ht="15" thickTop="1" x14ac:dyDescent="0.35">
      <c r="A3" s="6" t="str">
        <f>Coversheet!C8</f>
        <v>Effective 10 December 2021</v>
      </c>
      <c r="E3" s="8" t="s">
        <v>311</v>
      </c>
      <c r="F3" s="15"/>
    </row>
    <row r="5" spans="1:21" ht="17.5" thickBot="1" x14ac:dyDescent="0.45">
      <c r="A5" s="182">
        <v>6.1</v>
      </c>
      <c r="B5" s="182" t="s">
        <v>335</v>
      </c>
      <c r="C5" s="182"/>
    </row>
    <row r="6" spans="1:21" ht="19.5" customHeight="1" thickTop="1" x14ac:dyDescent="0.5">
      <c r="A6" s="9"/>
      <c r="B6" s="92" t="str">
        <f>IF('Modelling inputs'!E30="Default","Brisbane Adopted Infrastructure Charge Resolution (No.5) 2015",IF('Modelling inputs'!E30="Alternate charge","Alternate charging scenario: "&amp;'Modelling inputs'!G30,"ERROR"))</f>
        <v>Brisbane Adopted Infrastructure Charge Resolution (No.5) 2015</v>
      </c>
    </row>
    <row r="7" spans="1:21" ht="3.75" customHeight="1" thickBot="1" x14ac:dyDescent="0.4"/>
    <row r="8" spans="1:21" ht="15" thickBot="1" x14ac:dyDescent="0.4">
      <c r="B8" s="129" t="s">
        <v>336</v>
      </c>
      <c r="C8" s="130" t="s">
        <v>337</v>
      </c>
      <c r="D8" s="100"/>
      <c r="E8" s="99" t="s">
        <v>350</v>
      </c>
      <c r="F8" s="131"/>
      <c r="G8" s="132">
        <v>2016</v>
      </c>
      <c r="H8" s="133">
        <v>2017</v>
      </c>
      <c r="I8" s="133">
        <v>2018</v>
      </c>
      <c r="J8" s="133">
        <v>2019</v>
      </c>
      <c r="K8" s="133">
        <v>2020</v>
      </c>
      <c r="L8" s="133">
        <v>2021</v>
      </c>
      <c r="M8" s="133">
        <v>2022</v>
      </c>
      <c r="N8" s="133">
        <v>2023</v>
      </c>
      <c r="O8" s="133">
        <v>2024</v>
      </c>
      <c r="P8" s="133">
        <v>2025</v>
      </c>
      <c r="Q8" s="134">
        <v>2026</v>
      </c>
    </row>
    <row r="9" spans="1:21" x14ac:dyDescent="0.35">
      <c r="B9" s="135" t="s">
        <v>346</v>
      </c>
      <c r="C9" s="136" t="s">
        <v>338</v>
      </c>
      <c r="E9" s="173">
        <v>1278877.72</v>
      </c>
      <c r="F9" s="137"/>
      <c r="G9" s="138"/>
      <c r="H9" s="139">
        <v>86733.148400000005</v>
      </c>
      <c r="I9" s="139">
        <v>86733.148400000005</v>
      </c>
      <c r="J9" s="139">
        <v>86733.148400000005</v>
      </c>
      <c r="K9" s="139">
        <v>86733.148400000005</v>
      </c>
      <c r="L9" s="139">
        <v>86733.148400000005</v>
      </c>
      <c r="M9" s="139">
        <v>289329.9032</v>
      </c>
      <c r="N9" s="139">
        <v>289329.9032</v>
      </c>
      <c r="O9" s="139">
        <v>289329.9032</v>
      </c>
      <c r="P9" s="139">
        <v>289329.9032</v>
      </c>
      <c r="Q9" s="140">
        <v>289329.9032</v>
      </c>
    </row>
    <row r="10" spans="1:21" x14ac:dyDescent="0.35">
      <c r="B10" s="135"/>
      <c r="C10" s="136" t="s">
        <v>402</v>
      </c>
      <c r="E10" s="174">
        <v>226868.679</v>
      </c>
      <c r="F10" s="137"/>
      <c r="G10" s="142"/>
      <c r="H10" s="143">
        <v>7176.8486000000003</v>
      </c>
      <c r="I10" s="143">
        <v>7176.8486000000003</v>
      </c>
      <c r="J10" s="143">
        <v>7176.8486000000003</v>
      </c>
      <c r="K10" s="143">
        <v>7176.8486000000003</v>
      </c>
      <c r="L10" s="143">
        <v>7176.8486000000003</v>
      </c>
      <c r="M10" s="143">
        <v>62265.537200000006</v>
      </c>
      <c r="N10" s="143">
        <v>62265.537200000006</v>
      </c>
      <c r="O10" s="143">
        <v>62265.537200000006</v>
      </c>
      <c r="P10" s="143">
        <v>62265.537200000006</v>
      </c>
      <c r="Q10" s="144">
        <v>62265.537200000006</v>
      </c>
    </row>
    <row r="11" spans="1:21" x14ac:dyDescent="0.35">
      <c r="B11" s="135"/>
      <c r="C11" s="136" t="s">
        <v>340</v>
      </c>
      <c r="E11" s="174">
        <v>101255.84699999999</v>
      </c>
      <c r="F11" s="137"/>
      <c r="G11" s="142"/>
      <c r="H11" s="143">
        <v>12006.985400000001</v>
      </c>
      <c r="I11" s="143">
        <v>12006.985400000001</v>
      </c>
      <c r="J11" s="143">
        <v>12006.985400000001</v>
      </c>
      <c r="K11" s="143">
        <v>12006.985400000001</v>
      </c>
      <c r="L11" s="143">
        <v>12006.985400000001</v>
      </c>
      <c r="M11" s="143">
        <v>16058.738800000001</v>
      </c>
      <c r="N11" s="143">
        <v>16058.738800000001</v>
      </c>
      <c r="O11" s="143">
        <v>16058.738800000001</v>
      </c>
      <c r="P11" s="143">
        <v>16058.738800000001</v>
      </c>
      <c r="Q11" s="144">
        <v>16058.738800000001</v>
      </c>
    </row>
    <row r="12" spans="1:21" x14ac:dyDescent="0.35">
      <c r="B12" s="135"/>
      <c r="C12" s="136" t="s">
        <v>341</v>
      </c>
      <c r="E12" s="174">
        <v>462221.967</v>
      </c>
      <c r="F12" s="137"/>
      <c r="G12" s="142"/>
      <c r="H12" s="143">
        <v>44899.841999999997</v>
      </c>
      <c r="I12" s="143">
        <v>44899.841999999997</v>
      </c>
      <c r="J12" s="143">
        <v>44899.841999999997</v>
      </c>
      <c r="K12" s="143">
        <v>44899.841999999997</v>
      </c>
      <c r="L12" s="143">
        <v>44899.841999999997</v>
      </c>
      <c r="M12" s="143">
        <v>86513.001199999999</v>
      </c>
      <c r="N12" s="143">
        <v>86513.001199999999</v>
      </c>
      <c r="O12" s="143">
        <v>86513.001199999999</v>
      </c>
      <c r="P12" s="143">
        <v>86513.001199999999</v>
      </c>
      <c r="Q12" s="144">
        <v>86513.001199999999</v>
      </c>
    </row>
    <row r="13" spans="1:21" x14ac:dyDescent="0.35">
      <c r="B13" s="135"/>
      <c r="C13" s="136" t="s">
        <v>342</v>
      </c>
      <c r="E13" s="174">
        <v>30574.798999999999</v>
      </c>
      <c r="F13" s="137"/>
      <c r="G13" s="142"/>
      <c r="H13" s="143">
        <v>248.71480000000003</v>
      </c>
      <c r="I13" s="143">
        <v>248.71480000000003</v>
      </c>
      <c r="J13" s="143">
        <v>248.71480000000003</v>
      </c>
      <c r="K13" s="143">
        <v>248.71480000000003</v>
      </c>
      <c r="L13" s="143">
        <v>248.71480000000003</v>
      </c>
      <c r="M13" s="143">
        <v>9348.8858</v>
      </c>
      <c r="N13" s="143">
        <v>9348.8858</v>
      </c>
      <c r="O13" s="143">
        <v>9348.8858</v>
      </c>
      <c r="P13" s="143">
        <v>9348.8858</v>
      </c>
      <c r="Q13" s="144">
        <v>9348.8858</v>
      </c>
    </row>
    <row r="14" spans="1:21" ht="15" thickBot="1" x14ac:dyDescent="0.4">
      <c r="B14" s="135"/>
      <c r="C14" s="145" t="s">
        <v>343</v>
      </c>
      <c r="E14" s="175">
        <v>115902.423</v>
      </c>
      <c r="F14" s="137"/>
      <c r="G14" s="146"/>
      <c r="H14" s="147">
        <v>12029.4352</v>
      </c>
      <c r="I14" s="147">
        <v>12029.4352</v>
      </c>
      <c r="J14" s="147">
        <v>12029.4352</v>
      </c>
      <c r="K14" s="147">
        <v>12029.4352</v>
      </c>
      <c r="L14" s="147">
        <v>12029.4352</v>
      </c>
      <c r="M14" s="147">
        <v>20666</v>
      </c>
      <c r="N14" s="147">
        <v>20666</v>
      </c>
      <c r="O14" s="147">
        <v>20666</v>
      </c>
      <c r="P14" s="147">
        <v>20666</v>
      </c>
      <c r="Q14" s="176">
        <v>20666</v>
      </c>
      <c r="U14" s="177"/>
    </row>
    <row r="15" spans="1:21" ht="15" thickBot="1" x14ac:dyDescent="0.4">
      <c r="B15" s="148"/>
      <c r="C15" s="149" t="s">
        <v>344</v>
      </c>
      <c r="D15" s="150"/>
      <c r="E15" s="151">
        <f>SUM(E9:E14)</f>
        <v>2215701.4350000001</v>
      </c>
      <c r="F15" s="152"/>
      <c r="G15" s="153">
        <f>SUM(G9:G14)</f>
        <v>0</v>
      </c>
      <c r="H15" s="154">
        <f t="shared" ref="H15:Q15" si="0">SUM(H9:H14)</f>
        <v>163094.97440000001</v>
      </c>
      <c r="I15" s="154">
        <f t="shared" si="0"/>
        <v>163094.97440000001</v>
      </c>
      <c r="J15" s="154">
        <f t="shared" si="0"/>
        <v>163094.97440000001</v>
      </c>
      <c r="K15" s="154">
        <f t="shared" si="0"/>
        <v>163094.97440000001</v>
      </c>
      <c r="L15" s="154">
        <f t="shared" si="0"/>
        <v>163094.97440000001</v>
      </c>
      <c r="M15" s="154">
        <f t="shared" si="0"/>
        <v>484182.0662</v>
      </c>
      <c r="N15" s="154">
        <f t="shared" si="0"/>
        <v>484182.0662</v>
      </c>
      <c r="O15" s="154">
        <f t="shared" si="0"/>
        <v>484182.0662</v>
      </c>
      <c r="P15" s="154">
        <f t="shared" si="0"/>
        <v>484182.0662</v>
      </c>
      <c r="Q15" s="155">
        <f t="shared" si="0"/>
        <v>484182.0662</v>
      </c>
      <c r="U15" s="178"/>
    </row>
    <row r="16" spans="1:21" x14ac:dyDescent="0.35">
      <c r="B16" s="156" t="s">
        <v>345</v>
      </c>
      <c r="C16" s="157" t="s">
        <v>329</v>
      </c>
      <c r="E16" s="158">
        <f t="shared" ref="E16:E20" si="1">G16+NPV(WACC,H16:Q16)</f>
        <v>523242.82341587829</v>
      </c>
      <c r="F16" s="137"/>
      <c r="G16" s="159">
        <f>'Adopted Charge Revenue Forecast'!F10</f>
        <v>0</v>
      </c>
      <c r="H16" s="160">
        <f>'Adopted Charge Revenue Forecast'!G10</f>
        <v>76019.600000000006</v>
      </c>
      <c r="I16" s="160">
        <f>'Adopted Charge Revenue Forecast'!H10</f>
        <v>76019.600000000006</v>
      </c>
      <c r="J16" s="160">
        <f>'Adopted Charge Revenue Forecast'!I10</f>
        <v>76019.600000000006</v>
      </c>
      <c r="K16" s="160">
        <f>'Adopted Charge Revenue Forecast'!J10</f>
        <v>76019.600000000006</v>
      </c>
      <c r="L16" s="160">
        <f>'Adopted Charge Revenue Forecast'!K10</f>
        <v>76019.600000000006</v>
      </c>
      <c r="M16" s="160">
        <f>'Adopted Charge Revenue Forecast'!L10</f>
        <v>63819.199999999997</v>
      </c>
      <c r="N16" s="160">
        <f>'Adopted Charge Revenue Forecast'!M10</f>
        <v>63819.199999999997</v>
      </c>
      <c r="O16" s="160">
        <f>'Adopted Charge Revenue Forecast'!N10</f>
        <v>63819.199999999997</v>
      </c>
      <c r="P16" s="160">
        <f>'Adopted Charge Revenue Forecast'!O10</f>
        <v>63819.199999999997</v>
      </c>
      <c r="Q16" s="161">
        <f>'Adopted Charge Revenue Forecast'!P10</f>
        <v>63819.199999999997</v>
      </c>
    </row>
    <row r="17" spans="2:17" x14ac:dyDescent="0.35">
      <c r="B17" s="135"/>
      <c r="C17" s="136" t="s">
        <v>320</v>
      </c>
      <c r="E17" s="141">
        <f t="shared" si="1"/>
        <v>290492.16200997325</v>
      </c>
      <c r="F17" s="137"/>
      <c r="G17" s="162">
        <f>'Adopted Charge Revenue Forecast'!F11</f>
        <v>0</v>
      </c>
      <c r="H17" s="163">
        <f>'Adopted Charge Revenue Forecast'!G11</f>
        <v>38274.733599999985</v>
      </c>
      <c r="I17" s="163">
        <f>'Adopted Charge Revenue Forecast'!H11</f>
        <v>38274.733599999985</v>
      </c>
      <c r="J17" s="163">
        <f>'Adopted Charge Revenue Forecast'!I11</f>
        <v>38274.733599999985</v>
      </c>
      <c r="K17" s="163">
        <f>'Adopted Charge Revenue Forecast'!J11</f>
        <v>38274.733599999985</v>
      </c>
      <c r="L17" s="163">
        <f>'Adopted Charge Revenue Forecast'!K11</f>
        <v>38274.733599999985</v>
      </c>
      <c r="M17" s="163">
        <f>'Adopted Charge Revenue Forecast'!L11</f>
        <v>40667.287200000006</v>
      </c>
      <c r="N17" s="163">
        <f>'Adopted Charge Revenue Forecast'!M11</f>
        <v>40667.287200000006</v>
      </c>
      <c r="O17" s="163">
        <f>'Adopted Charge Revenue Forecast'!N11</f>
        <v>40667.287200000006</v>
      </c>
      <c r="P17" s="163">
        <f>'Adopted Charge Revenue Forecast'!O11</f>
        <v>40667.287200000006</v>
      </c>
      <c r="Q17" s="164">
        <f>'Adopted Charge Revenue Forecast'!P11</f>
        <v>40667.287200000006</v>
      </c>
    </row>
    <row r="18" spans="2:17" ht="15" thickBot="1" x14ac:dyDescent="0.4">
      <c r="B18" s="135"/>
      <c r="C18" s="136" t="s">
        <v>330</v>
      </c>
      <c r="E18" s="165">
        <f t="shared" si="1"/>
        <v>30002.748437234364</v>
      </c>
      <c r="F18" s="137"/>
      <c r="G18" s="166">
        <f>'Adopted Charge Revenue Forecast'!F12</f>
        <v>0</v>
      </c>
      <c r="H18" s="167">
        <f>'Adopted Charge Revenue Forecast'!G12</f>
        <v>3803.1046367283911</v>
      </c>
      <c r="I18" s="167">
        <f>'Adopted Charge Revenue Forecast'!H12</f>
        <v>3803.1046367283911</v>
      </c>
      <c r="J18" s="167">
        <f>'Adopted Charge Revenue Forecast'!I12</f>
        <v>3803.1046367283911</v>
      </c>
      <c r="K18" s="167">
        <f>'Adopted Charge Revenue Forecast'!J12</f>
        <v>3803.1046367283911</v>
      </c>
      <c r="L18" s="167">
        <f>'Adopted Charge Revenue Forecast'!K12</f>
        <v>3803.1046367283911</v>
      </c>
      <c r="M18" s="167">
        <f>'Adopted Charge Revenue Forecast'!L12</f>
        <v>4400.1069635500608</v>
      </c>
      <c r="N18" s="167">
        <f>'Adopted Charge Revenue Forecast'!M12</f>
        <v>4400.1069635500608</v>
      </c>
      <c r="O18" s="167">
        <f>'Adopted Charge Revenue Forecast'!N12</f>
        <v>4400.1069635500608</v>
      </c>
      <c r="P18" s="167">
        <f>'Adopted Charge Revenue Forecast'!O12</f>
        <v>4400.1069635500608</v>
      </c>
      <c r="Q18" s="168">
        <f>'Adopted Charge Revenue Forecast'!P12</f>
        <v>4400.1069635500608</v>
      </c>
    </row>
    <row r="19" spans="2:17" ht="15" thickBot="1" x14ac:dyDescent="0.4">
      <c r="B19" s="148"/>
      <c r="C19" s="149" t="s">
        <v>334</v>
      </c>
      <c r="D19" s="150"/>
      <c r="E19" s="151">
        <f t="shared" si="1"/>
        <v>843737.73386308574</v>
      </c>
      <c r="F19" s="152"/>
      <c r="G19" s="153">
        <f>SUM(G16:G18)</f>
        <v>0</v>
      </c>
      <c r="H19" s="154">
        <f t="shared" ref="H19:Q19" si="2">SUM(H16:H18)</f>
        <v>118097.43823672837</v>
      </c>
      <c r="I19" s="154">
        <f t="shared" si="2"/>
        <v>118097.43823672837</v>
      </c>
      <c r="J19" s="154">
        <f t="shared" si="2"/>
        <v>118097.43823672837</v>
      </c>
      <c r="K19" s="154">
        <f t="shared" si="2"/>
        <v>118097.43823672837</v>
      </c>
      <c r="L19" s="154">
        <f t="shared" si="2"/>
        <v>118097.43823672837</v>
      </c>
      <c r="M19" s="154">
        <f t="shared" si="2"/>
        <v>108886.59416355006</v>
      </c>
      <c r="N19" s="154">
        <f t="shared" si="2"/>
        <v>108886.59416355006</v>
      </c>
      <c r="O19" s="154">
        <f t="shared" si="2"/>
        <v>108886.59416355006</v>
      </c>
      <c r="P19" s="154">
        <f t="shared" si="2"/>
        <v>108886.59416355006</v>
      </c>
      <c r="Q19" s="155">
        <f t="shared" si="2"/>
        <v>108886.59416355006</v>
      </c>
    </row>
    <row r="20" spans="2:17" x14ac:dyDescent="0.35">
      <c r="B20" s="156" t="s">
        <v>348</v>
      </c>
      <c r="C20" s="157" t="s">
        <v>309</v>
      </c>
      <c r="E20" s="158">
        <f t="shared" si="1"/>
        <v>-1379275.4069594515</v>
      </c>
      <c r="F20" s="137"/>
      <c r="G20" s="159">
        <f>G19-G15</f>
        <v>0</v>
      </c>
      <c r="H20" s="160">
        <f t="shared" ref="H20:Q20" si="3">H19-H15</f>
        <v>-44997.536163271638</v>
      </c>
      <c r="I20" s="160">
        <f t="shared" si="3"/>
        <v>-44997.536163271638</v>
      </c>
      <c r="J20" s="160">
        <f t="shared" si="3"/>
        <v>-44997.536163271638</v>
      </c>
      <c r="K20" s="160">
        <f t="shared" si="3"/>
        <v>-44997.536163271638</v>
      </c>
      <c r="L20" s="160">
        <f t="shared" si="3"/>
        <v>-44997.536163271638</v>
      </c>
      <c r="M20" s="160">
        <f t="shared" si="3"/>
        <v>-375295.47203644994</v>
      </c>
      <c r="N20" s="160">
        <f t="shared" si="3"/>
        <v>-375295.47203644994</v>
      </c>
      <c r="O20" s="160">
        <f t="shared" si="3"/>
        <v>-375295.47203644994</v>
      </c>
      <c r="P20" s="160">
        <f t="shared" si="3"/>
        <v>-375295.47203644994</v>
      </c>
      <c r="Q20" s="161">
        <f t="shared" si="3"/>
        <v>-375295.47203644994</v>
      </c>
    </row>
    <row r="21" spans="2:17" ht="15" thickBot="1" x14ac:dyDescent="0.4">
      <c r="B21" s="148" t="s">
        <v>349</v>
      </c>
      <c r="C21" s="145" t="s">
        <v>309</v>
      </c>
      <c r="E21" s="165" t="s">
        <v>309</v>
      </c>
      <c r="F21" s="137"/>
      <c r="G21" s="166">
        <f>G20</f>
        <v>0</v>
      </c>
      <c r="H21" s="167">
        <f>H20+G21</f>
        <v>-44997.536163271638</v>
      </c>
      <c r="I21" s="167">
        <f t="shared" ref="I21:Q21" si="4">I20+H21</f>
        <v>-89995.072326543275</v>
      </c>
      <c r="J21" s="167">
        <f t="shared" si="4"/>
        <v>-134992.60848981491</v>
      </c>
      <c r="K21" s="167">
        <f t="shared" si="4"/>
        <v>-179990.14465308655</v>
      </c>
      <c r="L21" s="167">
        <f t="shared" si="4"/>
        <v>-224987.68081635819</v>
      </c>
      <c r="M21" s="167">
        <f t="shared" si="4"/>
        <v>-600283.15285280813</v>
      </c>
      <c r="N21" s="167">
        <f t="shared" si="4"/>
        <v>-975578.62488925806</v>
      </c>
      <c r="O21" s="167">
        <f t="shared" si="4"/>
        <v>-1350874.096925708</v>
      </c>
      <c r="P21" s="167">
        <f t="shared" si="4"/>
        <v>-1726169.5689621579</v>
      </c>
      <c r="Q21" s="168">
        <f t="shared" si="4"/>
        <v>-2101465.0409986079</v>
      </c>
    </row>
    <row r="22" spans="2:17" ht="15" thickBot="1" x14ac:dyDescent="0.4">
      <c r="B22" s="148" t="s">
        <v>387</v>
      </c>
      <c r="C22" s="145" t="s">
        <v>309</v>
      </c>
      <c r="E22" s="165" t="s">
        <v>309</v>
      </c>
      <c r="F22" s="137"/>
      <c r="G22" s="166">
        <f>G20</f>
        <v>0</v>
      </c>
      <c r="H22" s="167">
        <f>H20+G22</f>
        <v>-44997.536163271638</v>
      </c>
      <c r="I22" s="167">
        <f t="shared" ref="I22:Q22" si="5">I20+H22</f>
        <v>-89995.072326543275</v>
      </c>
      <c r="J22" s="167">
        <f t="shared" si="5"/>
        <v>-134992.60848981491</v>
      </c>
      <c r="K22" s="167">
        <f t="shared" si="5"/>
        <v>-179990.14465308655</v>
      </c>
      <c r="L22" s="167">
        <f t="shared" si="5"/>
        <v>-224987.68081635819</v>
      </c>
      <c r="M22" s="167">
        <f t="shared" si="5"/>
        <v>-600283.15285280813</v>
      </c>
      <c r="N22" s="167">
        <f t="shared" si="5"/>
        <v>-975578.62488925806</v>
      </c>
      <c r="O22" s="167">
        <f t="shared" si="5"/>
        <v>-1350874.096925708</v>
      </c>
      <c r="P22" s="167">
        <f t="shared" si="5"/>
        <v>-1726169.5689621579</v>
      </c>
      <c r="Q22" s="168">
        <f t="shared" si="5"/>
        <v>-2101465.0409986079</v>
      </c>
    </row>
  </sheetData>
  <pageMargins left="0.25" right="0.25" top="0.75" bottom="0.75" header="0.3" footer="0.3"/>
  <pageSetup paperSize="9" scale="59" orientation="landscape" r:id="rId1"/>
  <headerFooter>
    <oddFooter>&amp;C_x000D_&amp;1#&amp;"Arial"&amp;10&amp;KFF0000 SECURITY LABEL: OFFICIAL</oddFooter>
  </headerFooter>
  <customProperties>
    <customPr name="EpmWorksheetKeyString_GUID" r:id="rId2"/>
  </customProperties>
  <ignoredErrors>
    <ignoredError sqref="G15:Q15" formulaRange="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Coversheet</vt:lpstr>
      <vt:lpstr>Modelling inputs</vt:lpstr>
      <vt:lpstr>Growth (Residential)</vt:lpstr>
      <vt:lpstr>Growth (Non-Residential)</vt:lpstr>
      <vt:lpstr>Growth (Impervious Area)</vt:lpstr>
      <vt:lpstr>BAICR Charge Lookup</vt:lpstr>
      <vt:lpstr>Adopted Charge Revenue Forecast</vt:lpstr>
      <vt:lpstr>LGIP Cash Flow Analysis</vt:lpstr>
      <vt:lpstr>'Adopted Charge Revenue Forecast'!Print_Area</vt:lpstr>
      <vt:lpstr>'BAICR Charge Lookup'!Print_Area</vt:lpstr>
      <vt:lpstr>Coversheet!Print_Area</vt:lpstr>
      <vt:lpstr>'Growth (Impervious Area)'!Print_Area</vt:lpstr>
      <vt:lpstr>'Growth (Non-Residential)'!Print_Area</vt:lpstr>
      <vt:lpstr>'Growth (Residential)'!Print_Area</vt:lpstr>
      <vt:lpstr>'LGIP Cash Flow Analysis'!Print_Area</vt:lpstr>
      <vt:lpstr>'Modelling inputs'!Print_Area</vt:lpstr>
      <vt:lpstr>WACC</vt:lpstr>
      <vt:lpstr>WACC_Calculated</vt:lpstr>
      <vt:lpstr>WACC_override</vt:lpstr>
    </vt:vector>
  </TitlesOfParts>
  <Company>Brisbane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Milligan</dc:creator>
  <cp:lastModifiedBy>Dale Williams</cp:lastModifiedBy>
  <cp:lastPrinted>2021-10-17T23:15:57Z</cp:lastPrinted>
  <dcterms:created xsi:type="dcterms:W3CDTF">2015-12-01T22:47:49Z</dcterms:created>
  <dcterms:modified xsi:type="dcterms:W3CDTF">2025-05-15T05:12:10Z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2025-05-15T05:10:58Z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24dd2983-c61f-47c3-834b-2f1bbcd17992</vt:lpwstr>
  </property>
  <property fmtid="{D5CDD505-2E9C-101B-9397-08002B2CF9AE}" pid="8" name="MSIP_Label_8b1ee035-5707-4242-a1ea-c505f8033d0a_ContentBits">
    <vt:lpwstr>2</vt:lpwstr>
  </property>
</Properties>
</file>